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820" windowHeight="6240" activeTab="0"/>
  </bookViews>
  <sheets>
    <sheet name="Calculator" sheetId="1" r:id="rId1"/>
    <sheet name="Annual Update" sheetId="2" r:id="rId2"/>
    <sheet name="Costs Set-up" sheetId="3" r:id="rId3"/>
    <sheet name="Provision Standards" sheetId="4" r:id="rId4"/>
    <sheet name="Background Calculations" sheetId="5" r:id="rId5"/>
    <sheet name="NPV Example" sheetId="6" r:id="rId6"/>
  </sheets>
  <definedNames/>
  <calcPr fullCalcOnLoad="1"/>
</workbook>
</file>

<file path=xl/sharedStrings.xml><?xml version="1.0" encoding="utf-8"?>
<sst xmlns="http://schemas.openxmlformats.org/spreadsheetml/2006/main" count="275" uniqueCount="178">
  <si>
    <t>Enter into cells D69 to D82 typical maintenance unit cost (in £/sq m/year at the base date in cell D12) for each form of provision.  The costs should come from the Council's grounds maintenance contract, but amended if it will be desirable to work to a different maintenance specifciation:</t>
  </si>
  <si>
    <t>Enter in cells D137 to D150 the Council's normal percentage on-cost for the management of the maintenance of the following types of provision:</t>
  </si>
  <si>
    <t xml:space="preserve">Enter in cells D154 to D167  the Council's normal percentage on-cost for profit on the maintenance of each of the following types of provision </t>
  </si>
  <si>
    <t>Sports Pavilions</t>
  </si>
  <si>
    <t>Football</t>
  </si>
  <si>
    <t>Rugby</t>
  </si>
  <si>
    <t>Shinty</t>
  </si>
  <si>
    <t>Total area of team changing rooms per pitch</t>
  </si>
  <si>
    <t>Kitchen</t>
  </si>
  <si>
    <t>Club room</t>
  </si>
  <si>
    <t>Circulation and plant</t>
  </si>
  <si>
    <t>Ground storage</t>
  </si>
  <si>
    <t>% of changing area</t>
  </si>
  <si>
    <t>Area required (sq m)</t>
  </si>
  <si>
    <t>Average cost/sq m</t>
  </si>
  <si>
    <t>% of pitch required</t>
  </si>
  <si>
    <t>Area of changing required (sq m)</t>
  </si>
  <si>
    <t>Area of sports pavilion required for pitches</t>
  </si>
  <si>
    <t>Normalised squad size</t>
  </si>
  <si>
    <t xml:space="preserve">Total normalised area per pitch (sq m) </t>
  </si>
  <si>
    <t>Step 2: Enter "1" in the blue cell for the appropriate Local Plan Area</t>
  </si>
  <si>
    <t>Step 3: Enter details of proposed development</t>
  </si>
  <si>
    <t>Step 4: Enter sports facility requirements by entering "1" in the appropriate blue cell(s) for the types of sports facilities required.  The same quantity standard remains 12 sq m per person irrespective of the number of these cells in which there is a "1".</t>
  </si>
  <si>
    <t>Step 1: Make sure all of the blue cells are blank.  Ignore green cells showing "#DIV/0!"</t>
  </si>
  <si>
    <t>To update this sheet, unprotect it; update the blue cells as necessary; then protect the sheet once again.</t>
  </si>
  <si>
    <t>This is a 36.5 x 18.25 m court</t>
  </si>
  <si>
    <t>This is a 36.6 x 36.6 m green plus banks and ditches and a path all round</t>
  </si>
  <si>
    <t>This is a 100 x 60 m pitch plus an allowance for safety margins and lateral movement to distribute goalmouth wear</t>
  </si>
  <si>
    <t>1 = Yes, 0 = No</t>
  </si>
  <si>
    <t>Totals</t>
  </si>
  <si>
    <t>Amenity greenspace (AGS)</t>
  </si>
  <si>
    <t>Teenage Facilities (TF)</t>
  </si>
  <si>
    <t>Year</t>
  </si>
  <si>
    <t>NPV</t>
  </si>
  <si>
    <t>Inflated cost</t>
  </si>
  <si>
    <t>Minimum acceptable size (sq m)</t>
  </si>
  <si>
    <t>Annual rate of inflation for NPV calculation</t>
  </si>
  <si>
    <t>Discount rate for NPV calculation</t>
  </si>
  <si>
    <t>Calculates the net change in the on-site population as a result of the proposed development</t>
  </si>
  <si>
    <t>Form of Provision</t>
  </si>
  <si>
    <t>Total annual cost (£)</t>
  </si>
  <si>
    <t>The Reckoner:</t>
  </si>
  <si>
    <t>Amenity greenspace</t>
  </si>
  <si>
    <t>Open market dwellings</t>
  </si>
  <si>
    <t>Affordable dwellings</t>
  </si>
  <si>
    <t>Net change in number of dwellings</t>
  </si>
  <si>
    <t>Sheltered dwellings</t>
  </si>
  <si>
    <t>Hostels and special needs dwellings</t>
  </si>
  <si>
    <t>Amount of Provision Required</t>
  </si>
  <si>
    <t>Natural greenspace</t>
  </si>
  <si>
    <t>Parks and gardens</t>
  </si>
  <si>
    <t>Outdoor sports facilities</t>
  </si>
  <si>
    <t>Provision required by different types of dwelling</t>
  </si>
  <si>
    <t>Average occupancy</t>
  </si>
  <si>
    <t>Net change in on-site residents</t>
  </si>
  <si>
    <t>Green cells give the results</t>
  </si>
  <si>
    <t>New dwellings proposed</t>
  </si>
  <si>
    <t>Existing dwellings to be demolished</t>
  </si>
  <si>
    <t>Equipped play areas</t>
  </si>
  <si>
    <t>Uprating factor for capital costs</t>
  </si>
  <si>
    <t>Outdoor Sports Facilities</t>
  </si>
  <si>
    <t>Parks and Gardens</t>
  </si>
  <si>
    <t>Natural greenspace (ANGS)</t>
  </si>
  <si>
    <t>Badenoch and Strathspey</t>
  </si>
  <si>
    <t>Inverness</t>
  </si>
  <si>
    <t>Nairn</t>
  </si>
  <si>
    <t>Ross and Cromarty</t>
  </si>
  <si>
    <t>Sutherland</t>
  </si>
  <si>
    <t>Wester Ross</t>
  </si>
  <si>
    <t>Caithness</t>
  </si>
  <si>
    <t>West Highlands and Islands</t>
  </si>
  <si>
    <t>Dwelling type</t>
  </si>
  <si>
    <t>Open market</t>
  </si>
  <si>
    <t>Affordable</t>
  </si>
  <si>
    <t xml:space="preserve">Sheltered </t>
  </si>
  <si>
    <t>Hostels &amp; special needs</t>
  </si>
  <si>
    <t>Quantity Standards (sq m per person)</t>
  </si>
  <si>
    <t>Total</t>
  </si>
  <si>
    <t>Equal to or above minimum size and therefore acceptable on-site?</t>
  </si>
  <si>
    <t>Off-site provision required (sq m)</t>
  </si>
  <si>
    <t>Open Space Requirements Calculator</t>
  </si>
  <si>
    <t>Totals from "Amount of Provision Required" (sq m)</t>
  </si>
  <si>
    <t>Quantity Standard (sq m per person)</t>
  </si>
  <si>
    <t>April 2009</t>
  </si>
  <si>
    <t xml:space="preserve">Open Space in New Residential Developments </t>
  </si>
  <si>
    <t>Allotments</t>
  </si>
  <si>
    <t>Changing pavilions</t>
  </si>
  <si>
    <t>Sports pavilions</t>
  </si>
  <si>
    <t>Teenage facilities</t>
  </si>
  <si>
    <t>Updated unit cost for maintenance (£/sq m)</t>
  </si>
  <si>
    <t>Commuted Maintenance Sums for On-site Provision</t>
  </si>
  <si>
    <t>Management of maintenance</t>
  </si>
  <si>
    <t xml:space="preserve">Profit </t>
  </si>
  <si>
    <t>NPV Calculation</t>
  </si>
  <si>
    <t>Equipped play ares</t>
  </si>
  <si>
    <t>Extra for sports pavilions, if required</t>
  </si>
  <si>
    <t>Tennis courts</t>
  </si>
  <si>
    <t>Multi-courts</t>
  </si>
  <si>
    <t>Bowling greens</t>
  </si>
  <si>
    <t>Artificial turf pitches</t>
  </si>
  <si>
    <t>Results</t>
  </si>
  <si>
    <t>Required?</t>
  </si>
  <si>
    <t>Area</t>
  </si>
  <si>
    <t>Total area of all sports provision</t>
  </si>
  <si>
    <t>Normalised area (sq m)</t>
  </si>
  <si>
    <t>% of total provision</t>
  </si>
  <si>
    <t>Grass football pitches</t>
  </si>
  <si>
    <t>Grass rugby pitches</t>
  </si>
  <si>
    <t>Grass shinty pitches</t>
  </si>
  <si>
    <t>Note: pitch sizes include an allowance for lateral movement</t>
  </si>
  <si>
    <t>Pavilion required?</t>
  </si>
  <si>
    <t>Enter in cell D14 the year in which the financial year ends.  For example for financial year 2009-2010 enter 2010.</t>
  </si>
  <si>
    <t>Annual Updating</t>
  </si>
  <si>
    <t>Costs Set-up</t>
  </si>
  <si>
    <t>The Council's Adopted Provision Standards</t>
  </si>
  <si>
    <t>Calculation Sheet: Costs Updating</t>
  </si>
  <si>
    <t>This version is for the financial year ending 31 March</t>
  </si>
  <si>
    <t>Sports facilities - artificial turf pitches</t>
  </si>
  <si>
    <t>Sports facilities - bowling greens</t>
  </si>
  <si>
    <t>Sports Facilities - tennis courts</t>
  </si>
  <si>
    <t>Sports facilities - Multi-courts</t>
  </si>
  <si>
    <t>On-site provision required (sq m)</t>
  </si>
  <si>
    <t>Enter in Cell D12 the base date to which the costs in the Calculator apply eg April 2009</t>
  </si>
  <si>
    <t>This is a 102 x 63 m pitch ie the total area inside the ball-stop fence</t>
  </si>
  <si>
    <t>This is a 130 x 65 m pitch plus an allowance for safety margins and lateral movement to distribute goalmouth wear</t>
  </si>
  <si>
    <t>This is a 120 x 65 m pitch plus safety margins</t>
  </si>
  <si>
    <t>Update the Calculator annually with effect from 1 April each year by unprotecting this sheet; updating cells D13, D15, D17 and D19 and then protecting the sheet once again.</t>
  </si>
  <si>
    <t>Enter in cell D17 the rate of inflation in the twelve months to 1 April</t>
  </si>
  <si>
    <t>Enter in cell D19 the discount rate to be used for the calculation of the net present value (NPV) of commuted sums</t>
  </si>
  <si>
    <t xml:space="preserve">Set up the Calculator by unprotecting this sheet, completing the blue cells and the protecting it once again.  It should be necessary to complete this sheet only once. </t>
  </si>
  <si>
    <t>None of the cells on this sheet should ever require updating</t>
  </si>
  <si>
    <t>Applies provision standards to assess the quantity of different forms of provision required by the net population change</t>
  </si>
  <si>
    <t>Results 1: Maximum Amount of Provision Required</t>
  </si>
  <si>
    <t>Results 2: Maximum Commuted Maintenance Sums</t>
  </si>
  <si>
    <r>
      <t>Results 1</t>
    </r>
    <r>
      <rPr>
        <sz val="10"/>
        <rFont val="Lucida Sans"/>
        <family val="2"/>
      </rPr>
      <t xml:space="preserve"> gives the maximum amount of provision that the Council may require developers to provide and whether its preference is for that provision to be on or off site.   </t>
    </r>
  </si>
  <si>
    <t>The results section of the Calculator is in four parts and Planning Officers will go through and explain them to developers in the course of pre-application discussions.</t>
  </si>
  <si>
    <t>Public parks and gardens</t>
  </si>
  <si>
    <t>Public parks and gardens (P&amp;G)</t>
  </si>
  <si>
    <t>Outdor sports facilities</t>
  </si>
  <si>
    <t>Total commuted sum required</t>
  </si>
  <si>
    <t>Team changing rooms per pitch</t>
  </si>
  <si>
    <t>Total floor area per changing space</t>
  </si>
  <si>
    <t>Net change in dwellings</t>
  </si>
  <si>
    <t xml:space="preserve">NPV of uprated maintenance cost </t>
  </si>
  <si>
    <t>Note: the Council's Education, Culture and Service will advise on sports facility requirements.  If this information is not available, entering a "1" into cell D53 and leaving cells D54 to D59 blank will calculate the maximum contribution that the Council may require.</t>
  </si>
  <si>
    <t>To use the Reckoner, complete the blue cells.  Only the blue cells can be selected and changed; the rest of the Calculator is password protected.</t>
  </si>
  <si>
    <r>
      <t>Results 2</t>
    </r>
    <r>
      <rPr>
        <sz val="10"/>
        <rFont val="Lucida Sans"/>
        <family val="2"/>
      </rPr>
      <t xml:space="preserve"> gives the maximum amount of commuted maintenance sums the Council may require if it adopts allotments, play areas, public parks and gardens and outdoor sports facilities provided or funded by developers.</t>
    </r>
  </si>
  <si>
    <r>
      <t>Where the required provision is to be off-site, the Council will decide whether it will be better to require new provision or the enhancement of existing provision on the basis of the context within which the development will be set.  It may require a combination of contributions to both new and enhanced provision</t>
    </r>
    <r>
      <rPr>
        <sz val="10"/>
        <rFont val="Lucida Sans"/>
        <family val="2"/>
      </rPr>
      <t>.</t>
    </r>
  </si>
  <si>
    <t>Compares this with the Council's minimum acceptable sizes for new provision to decide whether the provision should be on or off site</t>
  </si>
  <si>
    <t>Calculates the Council's required commuted maintenance sums sums for on-site provision</t>
  </si>
  <si>
    <t>Total commuted sum/new dwelling</t>
  </si>
  <si>
    <t>Equipped play/teenage areas</t>
  </si>
  <si>
    <t>NPV of uprated maintenance cost per sq m per year over 40 years</t>
  </si>
  <si>
    <t>Open market (sq m)</t>
  </si>
  <si>
    <t>Affordable (sq m)</t>
  </si>
  <si>
    <t>Sheltered (sq m)</t>
  </si>
  <si>
    <t>Hostels and special needs (sq m)</t>
  </si>
  <si>
    <t>Totals (sq m)</t>
  </si>
  <si>
    <t>Enter in cell D15 the PSA Landscape Management cost index at 1 April in this financial year</t>
  </si>
  <si>
    <t>Insert in cell D16 the PSA Landscape Management Costs Index at the base date in cell D12</t>
  </si>
  <si>
    <t>NPV Calculation of £1/40 years</t>
  </si>
  <si>
    <t>Net Present Value over 40 years</t>
  </si>
  <si>
    <t>21-40</t>
  </si>
  <si>
    <t>NPV Years 1-40</t>
  </si>
  <si>
    <t>Capital invested at start of year</t>
  </si>
  <si>
    <t>Discount rate</t>
  </si>
  <si>
    <t>Rate of Annual Inflation</t>
  </si>
  <si>
    <t>Interest received (capital invested x discount rate)</t>
  </si>
  <si>
    <t>Total payments out in cash terms</t>
  </si>
  <si>
    <t>Approximate Illustration of How NPV Works</t>
  </si>
  <si>
    <t>Note: there should be £0 left at the end of year 40.  The reason the calculation does not show this is that it assumes all payments out are made in lump sums of £1; in reality, they will be paid out slightly more slowly (eg monthly sums of £1/12) and this will increase the amount of interest received by just enough to make the final result equal £0.</t>
  </si>
  <si>
    <t>Payments out in year</t>
  </si>
  <si>
    <t>Costs index at base date for costs</t>
  </si>
  <si>
    <t>Costs index for financial year</t>
  </si>
  <si>
    <t>This is the assumed rate of inflation for maintenance costs from Cell D17 of the Annual Update sheet</t>
  </si>
  <si>
    <t>This is the annual rate of return the Council can get by investing the commuted sum from Cell D19 of the Annual Update sheet</t>
  </si>
  <si>
    <t>Commuted sum for 40 years, starting with £1 of maintenance expenditure in year 1 from Cell B66 of the Background Calculations sheet</t>
  </si>
  <si>
    <t>Remaining commuted sum at end of year (=B+C-D)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</si>
</sst>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0.0"/>
    <numFmt numFmtId="167" formatCode="0.000"/>
    <numFmt numFmtId="168" formatCode="&quot;£&quot;#,##0.000"/>
    <numFmt numFmtId="169" formatCode="&quot;£&quot;#,##0.0"/>
    <numFmt numFmtId="170" formatCode="0.0%"/>
  </numFmts>
  <fonts count="9">
    <font>
      <sz val="10"/>
      <name val="Lucida Sans"/>
      <family val="0"/>
    </font>
    <font>
      <b/>
      <sz val="10"/>
      <name val="Lucida Sans"/>
      <family val="2"/>
    </font>
    <font>
      <b/>
      <sz val="12"/>
      <name val="Lucida Sans"/>
      <family val="2"/>
    </font>
    <font>
      <sz val="8"/>
      <name val="Lucida Sans"/>
      <family val="0"/>
    </font>
    <font>
      <b/>
      <sz val="8"/>
      <name val="Lucida Sans"/>
      <family val="2"/>
    </font>
    <font>
      <b/>
      <sz val="8"/>
      <color indexed="10"/>
      <name val="Lucida Sans"/>
      <family val="2"/>
    </font>
    <font>
      <b/>
      <sz val="9"/>
      <name val="Lucida Sans"/>
      <family val="2"/>
    </font>
    <font>
      <u val="single"/>
      <sz val="10"/>
      <color indexed="12"/>
      <name val="Lucida Sans"/>
      <family val="0"/>
    </font>
    <font>
      <u val="single"/>
      <sz val="10"/>
      <color indexed="36"/>
      <name val="Lucida Sans"/>
      <family val="0"/>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11"/>
        <bgColor indexed="64"/>
      </patternFill>
    </fill>
  </fills>
  <borders count="7">
    <border>
      <left/>
      <right/>
      <top/>
      <bottom/>
      <diagonal/>
    </border>
    <border>
      <left style="medium"/>
      <right style="medium"/>
      <top style="medium"/>
      <bottom style="mediu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6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Alignment="1" applyProtection="1">
      <alignment/>
      <protection/>
    </xf>
    <xf numFmtId="0" fontId="4" fillId="0" borderId="0" xfId="0" applyFont="1" applyAlignment="1" applyProtection="1">
      <alignment/>
      <protection/>
    </xf>
    <xf numFmtId="0" fontId="3" fillId="0" borderId="0" xfId="0" applyFont="1" applyAlignment="1" applyProtection="1">
      <alignment horizontal="center"/>
      <protection/>
    </xf>
    <xf numFmtId="0" fontId="0" fillId="0" borderId="0" xfId="0" applyAlignment="1">
      <alignment horizontal="center"/>
    </xf>
    <xf numFmtId="0" fontId="2" fillId="0" borderId="0" xfId="0" applyFont="1" applyFill="1" applyAlignment="1" applyProtection="1">
      <alignment horizontal="center"/>
      <protection/>
    </xf>
    <xf numFmtId="0" fontId="0" fillId="0" borderId="0" xfId="0" applyFill="1" applyAlignment="1" applyProtection="1">
      <alignment horizontal="center"/>
      <protection/>
    </xf>
    <xf numFmtId="164" fontId="0" fillId="0" borderId="0" xfId="0" applyNumberFormat="1" applyFill="1" applyAlignment="1" applyProtection="1">
      <alignment horizontal="left"/>
      <protection/>
    </xf>
    <xf numFmtId="0" fontId="0" fillId="0" borderId="0" xfId="0"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horizontal="center"/>
      <protection/>
    </xf>
    <xf numFmtId="164" fontId="3" fillId="0" borderId="0" xfId="0" applyNumberFormat="1" applyFont="1" applyFill="1" applyAlignment="1" applyProtection="1">
      <alignment horizontal="left"/>
      <protection/>
    </xf>
    <xf numFmtId="0" fontId="3" fillId="0" borderId="0" xfId="0" applyFont="1" applyFill="1" applyAlignment="1" applyProtection="1">
      <alignment/>
      <protection/>
    </xf>
    <xf numFmtId="0" fontId="3" fillId="0" borderId="0" xfId="0"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horizontal="left"/>
      <protection/>
    </xf>
    <xf numFmtId="0" fontId="3" fillId="0" borderId="0" xfId="0" applyFont="1" applyFill="1" applyAlignment="1" applyProtection="1">
      <alignment/>
      <protection/>
    </xf>
    <xf numFmtId="0" fontId="4" fillId="0" borderId="0" xfId="0" applyFont="1" applyFill="1" applyBorder="1" applyAlignment="1" applyProtection="1">
      <alignment horizontal="left"/>
      <protection/>
    </xf>
    <xf numFmtId="0" fontId="3" fillId="0" borderId="0" xfId="0" applyFont="1" applyAlignment="1" applyProtection="1">
      <alignment horizontal="center"/>
      <protection/>
    </xf>
    <xf numFmtId="165" fontId="3" fillId="0" borderId="0" xfId="0" applyNumberFormat="1" applyFont="1" applyAlignment="1" applyProtection="1">
      <alignment horizontal="center"/>
      <protection/>
    </xf>
    <xf numFmtId="0" fontId="4" fillId="0" borderId="0" xfId="0" applyFont="1" applyAlignment="1" applyProtection="1">
      <alignment horizontal="center" wrapText="1"/>
      <protection/>
    </xf>
    <xf numFmtId="3" fontId="3" fillId="0" borderId="0" xfId="0" applyNumberFormat="1" applyFont="1" applyAlignment="1" applyProtection="1">
      <alignment horizontal="center"/>
      <protection/>
    </xf>
    <xf numFmtId="0" fontId="1" fillId="0" borderId="0" xfId="0" applyFont="1" applyFill="1" applyAlignment="1" applyProtection="1">
      <alignment/>
      <protection/>
    </xf>
    <xf numFmtId="0" fontId="3" fillId="0" borderId="0" xfId="0" applyFont="1" applyAlignment="1">
      <alignment horizontal="center"/>
    </xf>
    <xf numFmtId="0" fontId="1" fillId="0" borderId="0" xfId="0" applyFont="1" applyFill="1" applyAlignment="1" applyProtection="1">
      <alignment horizontal="left"/>
      <protection/>
    </xf>
    <xf numFmtId="0" fontId="2" fillId="0" borderId="0" xfId="0" applyFont="1" applyAlignment="1" applyProtection="1">
      <alignment/>
      <protection/>
    </xf>
    <xf numFmtId="0" fontId="1" fillId="0" borderId="0" xfId="0" applyFont="1" applyFill="1" applyAlignment="1" applyProtection="1">
      <alignment horizontal="center"/>
      <protection/>
    </xf>
    <xf numFmtId="8" fontId="3" fillId="0" borderId="1" xfId="0" applyNumberFormat="1" applyFont="1" applyFill="1" applyBorder="1" applyAlignment="1" applyProtection="1">
      <alignment horizontal="center"/>
      <protection/>
    </xf>
    <xf numFmtId="164" fontId="1" fillId="0" borderId="0" xfId="0" applyNumberFormat="1" applyFont="1" applyFill="1" applyAlignment="1" applyProtection="1">
      <alignment horizontal="left"/>
      <protection/>
    </xf>
    <xf numFmtId="0" fontId="4" fillId="0" borderId="0" xfId="0" applyFont="1" applyAlignment="1" applyProtection="1">
      <alignment wrapText="1"/>
      <protection/>
    </xf>
    <xf numFmtId="165" fontId="4" fillId="0" borderId="0" xfId="0" applyNumberFormat="1" applyFont="1" applyAlignment="1" applyProtection="1">
      <alignment horizontal="center" wrapText="1"/>
      <protection/>
    </xf>
    <xf numFmtId="2" fontId="3" fillId="0" borderId="0" xfId="0" applyNumberFormat="1" applyFont="1" applyAlignment="1" applyProtection="1">
      <alignment horizontal="center"/>
      <protection/>
    </xf>
    <xf numFmtId="164" fontId="3" fillId="0" borderId="0" xfId="0" applyNumberFormat="1" applyFont="1" applyAlignment="1" applyProtection="1">
      <alignment horizontal="center"/>
      <protection/>
    </xf>
    <xf numFmtId="10" fontId="3" fillId="0" borderId="0" xfId="0" applyNumberFormat="1" applyFont="1" applyFill="1" applyBorder="1" applyAlignment="1" applyProtection="1">
      <alignment horizontal="center"/>
      <protection/>
    </xf>
    <xf numFmtId="0" fontId="3" fillId="0" borderId="0" xfId="0" applyFont="1" applyFill="1" applyAlignment="1" applyProtection="1">
      <alignment horizontal="center"/>
      <protection/>
    </xf>
    <xf numFmtId="0" fontId="3" fillId="0" borderId="0" xfId="0" applyFont="1" applyAlignment="1" applyProtection="1">
      <alignment/>
      <protection hidden="1"/>
    </xf>
    <xf numFmtId="0" fontId="0" fillId="0" borderId="0" xfId="0" applyAlignment="1" applyProtection="1">
      <alignment/>
      <protection hidden="1"/>
    </xf>
    <xf numFmtId="3" fontId="0" fillId="0" borderId="0" xfId="0" applyNumberFormat="1" applyAlignment="1" applyProtection="1">
      <alignment/>
      <protection hidden="1"/>
    </xf>
    <xf numFmtId="165" fontId="3" fillId="0" borderId="0" xfId="0" applyNumberFormat="1" applyFont="1" applyAlignment="1" applyProtection="1">
      <alignment/>
      <protection hidden="1"/>
    </xf>
    <xf numFmtId="0" fontId="1" fillId="0" borderId="0" xfId="0" applyFont="1" applyAlignment="1" applyProtection="1">
      <alignment/>
      <protection hidden="1"/>
    </xf>
    <xf numFmtId="0" fontId="2" fillId="0" borderId="0" xfId="0" applyFont="1" applyAlignment="1" applyProtection="1">
      <alignment/>
      <protection hidden="1"/>
    </xf>
    <xf numFmtId="0" fontId="0" fillId="0" borderId="0" xfId="0" applyFill="1" applyAlignment="1" applyProtection="1">
      <alignment/>
      <protection hidden="1"/>
    </xf>
    <xf numFmtId="165" fontId="3" fillId="0" borderId="0" xfId="0" applyNumberFormat="1" applyFont="1" applyFill="1" applyAlignment="1" applyProtection="1">
      <alignment/>
      <protection hidden="1"/>
    </xf>
    <xf numFmtId="0" fontId="1" fillId="0" borderId="0" xfId="0" applyFont="1" applyFill="1" applyBorder="1" applyAlignment="1" applyProtection="1">
      <alignment horizontal="center"/>
      <protection hidden="1"/>
    </xf>
    <xf numFmtId="0" fontId="3" fillId="0" borderId="0" xfId="0" applyFont="1" applyAlignment="1" applyProtection="1">
      <alignment/>
      <protection hidden="1"/>
    </xf>
    <xf numFmtId="0" fontId="4" fillId="0" borderId="0" xfId="0" applyFont="1" applyFill="1" applyBorder="1" applyAlignment="1" applyProtection="1">
      <alignment horizontal="center"/>
      <protection hidden="1"/>
    </xf>
    <xf numFmtId="3" fontId="3" fillId="0" borderId="0" xfId="0" applyNumberFormat="1" applyFont="1" applyAlignment="1" applyProtection="1">
      <alignment/>
      <protection hidden="1"/>
    </xf>
    <xf numFmtId="165" fontId="3" fillId="0" borderId="0" xfId="0" applyNumberFormat="1" applyFont="1" applyAlignment="1" applyProtection="1">
      <alignment horizontal="center" wrapText="1"/>
      <protection hidden="1"/>
    </xf>
    <xf numFmtId="0" fontId="3" fillId="0" borderId="0" xfId="0" applyFont="1" applyFill="1" applyBorder="1" applyAlignment="1" applyProtection="1">
      <alignment horizontal="center"/>
      <protection hidden="1"/>
    </xf>
    <xf numFmtId="3" fontId="3" fillId="0" borderId="0" xfId="0" applyNumberFormat="1" applyFont="1" applyAlignment="1" applyProtection="1">
      <alignment/>
      <protection hidden="1"/>
    </xf>
    <xf numFmtId="165" fontId="3" fillId="0" borderId="0" xfId="0" applyNumberFormat="1" applyFont="1" applyAlignment="1" applyProtection="1">
      <alignment/>
      <protection hidden="1"/>
    </xf>
    <xf numFmtId="0" fontId="3" fillId="2" borderId="2" xfId="0" applyFont="1" applyFill="1" applyBorder="1" applyAlignment="1" applyProtection="1">
      <alignment horizontal="center"/>
      <protection hidden="1"/>
    </xf>
    <xf numFmtId="0" fontId="0" fillId="0" borderId="0" xfId="0" applyFont="1" applyAlignment="1" applyProtection="1">
      <alignment/>
      <protection hidden="1"/>
    </xf>
    <xf numFmtId="3" fontId="0" fillId="0" borderId="0" xfId="0" applyNumberFormat="1" applyFont="1" applyAlignment="1" applyProtection="1">
      <alignment/>
      <protection hidden="1"/>
    </xf>
    <xf numFmtId="0" fontId="1" fillId="0" borderId="0" xfId="0" applyFont="1" applyAlignment="1" applyProtection="1">
      <alignment vertical="top"/>
      <protection hidden="1"/>
    </xf>
    <xf numFmtId="0" fontId="5" fillId="0" borderId="0" xfId="0" applyFont="1" applyAlignment="1" applyProtection="1">
      <alignment vertical="top" wrapText="1"/>
      <protection hidden="1"/>
    </xf>
    <xf numFmtId="0" fontId="0" fillId="0" borderId="0" xfId="0" applyAlignment="1" applyProtection="1">
      <alignment vertical="top"/>
      <protection hidden="1"/>
    </xf>
    <xf numFmtId="165" fontId="3" fillId="0" borderId="0" xfId="0" applyNumberFormat="1" applyFont="1" applyAlignment="1" applyProtection="1">
      <alignment vertical="top"/>
      <protection hidden="1"/>
    </xf>
    <xf numFmtId="0" fontId="4" fillId="0" borderId="0" xfId="0" applyFont="1" applyAlignment="1" applyProtection="1">
      <alignment/>
      <protection hidden="1"/>
    </xf>
    <xf numFmtId="0" fontId="3" fillId="0" borderId="0" xfId="0" applyFont="1" applyAlignment="1" applyProtection="1">
      <alignment horizontal="center" wrapText="1"/>
      <protection hidden="1"/>
    </xf>
    <xf numFmtId="0" fontId="3" fillId="0" borderId="0" xfId="0" applyFont="1" applyAlignment="1" applyProtection="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center" wrapText="1"/>
      <protection hidden="1"/>
    </xf>
    <xf numFmtId="0" fontId="0" fillId="0" borderId="0" xfId="0" applyAlignment="1" applyProtection="1">
      <alignment wrapText="1"/>
      <protection hidden="1"/>
    </xf>
    <xf numFmtId="165" fontId="3" fillId="0" borderId="0" xfId="0" applyNumberFormat="1" applyFont="1" applyAlignment="1" applyProtection="1">
      <alignment wrapText="1"/>
      <protection hidden="1"/>
    </xf>
    <xf numFmtId="0" fontId="3" fillId="0" borderId="0" xfId="0" applyFont="1" applyAlignment="1" applyProtection="1">
      <alignment horizontal="left" wrapText="1"/>
      <protection hidden="1"/>
    </xf>
    <xf numFmtId="0" fontId="3" fillId="0" borderId="0" xfId="0" applyFont="1" applyAlignment="1" applyProtection="1">
      <alignment wrapText="1"/>
      <protection hidden="1"/>
    </xf>
    <xf numFmtId="3" fontId="3" fillId="0" borderId="0" xfId="0" applyNumberFormat="1" applyFont="1" applyAlignment="1" applyProtection="1">
      <alignment horizontal="center" wrapText="1"/>
      <protection hidden="1"/>
    </xf>
    <xf numFmtId="3" fontId="3" fillId="0" borderId="0" xfId="0" applyNumberFormat="1" applyFont="1" applyAlignment="1" applyProtection="1">
      <alignment horizontal="left" wrapText="1"/>
      <protection hidden="1"/>
    </xf>
    <xf numFmtId="0" fontId="3" fillId="2" borderId="2" xfId="0" applyFont="1" applyFill="1" applyBorder="1" applyAlignment="1" applyProtection="1">
      <alignment horizontal="center" wrapText="1"/>
      <protection hidden="1"/>
    </xf>
    <xf numFmtId="2" fontId="3" fillId="0" borderId="0" xfId="0" applyNumberFormat="1" applyFont="1" applyAlignment="1" applyProtection="1">
      <alignment horizontal="left" wrapText="1"/>
      <protection hidden="1"/>
    </xf>
    <xf numFmtId="2" fontId="3" fillId="0" borderId="0" xfId="0" applyNumberFormat="1" applyFont="1" applyAlignment="1" applyProtection="1">
      <alignment horizontal="center" wrapText="1"/>
      <protection hidden="1"/>
    </xf>
    <xf numFmtId="0" fontId="4" fillId="0" borderId="0" xfId="0" applyFont="1" applyAlignment="1" applyProtection="1">
      <alignment wrapText="1"/>
      <protection hidden="1"/>
    </xf>
    <xf numFmtId="0" fontId="3" fillId="0" borderId="0" xfId="0" applyFont="1" applyAlignment="1" applyProtection="1">
      <alignment wrapText="1"/>
      <protection hidden="1"/>
    </xf>
    <xf numFmtId="3" fontId="0" fillId="0" borderId="0" xfId="0" applyNumberFormat="1" applyFont="1" applyAlignment="1" applyProtection="1">
      <alignment wrapText="1"/>
      <protection hidden="1"/>
    </xf>
    <xf numFmtId="0" fontId="0" fillId="0" borderId="0" xfId="0" applyFont="1" applyAlignment="1" applyProtection="1">
      <alignment wrapText="1"/>
      <protection hidden="1"/>
    </xf>
    <xf numFmtId="165" fontId="3" fillId="0" borderId="0" xfId="0" applyNumberFormat="1" applyFont="1" applyAlignment="1" applyProtection="1">
      <alignment wrapText="1"/>
      <protection hidden="1"/>
    </xf>
    <xf numFmtId="0" fontId="3" fillId="2" borderId="2" xfId="0" applyFont="1" applyFill="1" applyBorder="1" applyAlignment="1" applyProtection="1">
      <alignment horizontal="center" wrapText="1"/>
      <protection hidden="1"/>
    </xf>
    <xf numFmtId="0" fontId="4" fillId="0" borderId="0" xfId="0" applyFont="1" applyAlignment="1" applyProtection="1">
      <alignment/>
      <protection hidden="1"/>
    </xf>
    <xf numFmtId="3" fontId="3" fillId="2" borderId="2" xfId="0" applyNumberFormat="1" applyFont="1" applyFill="1" applyBorder="1" applyAlignment="1" applyProtection="1">
      <alignment horizontal="center" wrapText="1"/>
      <protection hidden="1"/>
    </xf>
    <xf numFmtId="0" fontId="3" fillId="0" borderId="0" xfId="0" applyFont="1" applyAlignment="1" applyProtection="1">
      <alignment horizontal="left"/>
      <protection hidden="1"/>
    </xf>
    <xf numFmtId="3" fontId="3" fillId="0" borderId="0" xfId="0" applyNumberFormat="1" applyFont="1" applyAlignment="1" applyProtection="1">
      <alignment horizontal="center"/>
      <protection hidden="1"/>
    </xf>
    <xf numFmtId="165" fontId="3" fillId="0" borderId="0" xfId="0" applyNumberFormat="1" applyFont="1" applyAlignment="1" applyProtection="1">
      <alignment horizontal="center"/>
      <protection hidden="1"/>
    </xf>
    <xf numFmtId="3" fontId="3" fillId="0" borderId="0" xfId="0" applyNumberFormat="1" applyFont="1" applyAlignment="1" applyProtection="1">
      <alignment horizontal="center"/>
      <protection hidden="1"/>
    </xf>
    <xf numFmtId="165" fontId="3" fillId="0" borderId="0" xfId="0" applyNumberFormat="1" applyFont="1" applyAlignment="1" applyProtection="1">
      <alignment horizontal="center"/>
      <protection hidden="1"/>
    </xf>
    <xf numFmtId="3"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3" fillId="3" borderId="2" xfId="0" applyFont="1" applyFill="1" applyBorder="1" applyAlignment="1" applyProtection="1">
      <alignment horizontal="center"/>
      <protection locked="0"/>
    </xf>
    <xf numFmtId="2" fontId="3" fillId="2" borderId="2" xfId="0" applyNumberFormat="1" applyFont="1" applyFill="1" applyBorder="1" applyAlignment="1" applyProtection="1">
      <alignment horizontal="center" wrapText="1"/>
      <protection hidden="1"/>
    </xf>
    <xf numFmtId="0" fontId="3" fillId="3" borderId="2" xfId="0" applyFont="1" applyFill="1" applyBorder="1" applyAlignment="1" applyProtection="1">
      <alignment horizontal="center" wrapText="1"/>
      <protection locked="0"/>
    </xf>
    <xf numFmtId="1" fontId="3" fillId="0" borderId="0" xfId="0" applyNumberFormat="1" applyFont="1" applyAlignment="1" applyProtection="1">
      <alignment wrapText="1"/>
      <protection hidden="1"/>
    </xf>
    <xf numFmtId="0" fontId="3" fillId="0" borderId="0" xfId="0" applyFont="1" applyAlignment="1" applyProtection="1">
      <alignment horizontal="center"/>
      <protection hidden="1"/>
    </xf>
    <xf numFmtId="3" fontId="3" fillId="3" borderId="2" xfId="0" applyNumberFormat="1" applyFont="1" applyFill="1" applyBorder="1" applyAlignment="1" applyProtection="1">
      <alignment horizontal="center"/>
      <protection locked="0"/>
    </xf>
    <xf numFmtId="3" fontId="5" fillId="0" borderId="0" xfId="0" applyNumberFormat="1" applyFont="1" applyAlignment="1" applyProtection="1">
      <alignment/>
      <protection hidden="1"/>
    </xf>
    <xf numFmtId="1" fontId="3" fillId="0" borderId="0" xfId="0" applyNumberFormat="1" applyFont="1" applyAlignment="1" applyProtection="1">
      <alignment horizontal="center" wrapText="1"/>
      <protection hidden="1"/>
    </xf>
    <xf numFmtId="1" fontId="3" fillId="0" borderId="0" xfId="0" applyNumberFormat="1" applyFont="1" applyAlignment="1" applyProtection="1">
      <alignment/>
      <protection hidden="1"/>
    </xf>
    <xf numFmtId="1" fontId="3" fillId="0" borderId="0" xfId="0" applyNumberFormat="1" applyFont="1" applyAlignment="1" applyProtection="1">
      <alignment horizontal="center"/>
      <protection hidden="1"/>
    </xf>
    <xf numFmtId="1" fontId="3" fillId="0" borderId="0" xfId="0" applyNumberFormat="1" applyFont="1" applyFill="1" applyAlignment="1" applyProtection="1">
      <alignment horizontal="center" wrapText="1"/>
      <protection hidden="1"/>
    </xf>
    <xf numFmtId="1" fontId="3" fillId="0" borderId="0" xfId="0" applyNumberFormat="1" applyFont="1" applyFill="1" applyAlignment="1" applyProtection="1">
      <alignment/>
      <protection hidden="1"/>
    </xf>
    <xf numFmtId="1" fontId="3" fillId="0" borderId="0" xfId="0" applyNumberFormat="1" applyFont="1" applyAlignment="1" applyProtection="1">
      <alignment horizontal="center" vertical="top" wrapText="1"/>
      <protection hidden="1"/>
    </xf>
    <xf numFmtId="1" fontId="3" fillId="0" borderId="0" xfId="0" applyNumberFormat="1" applyFont="1" applyAlignment="1" applyProtection="1">
      <alignment vertical="top"/>
      <protection hidden="1"/>
    </xf>
    <xf numFmtId="1" fontId="3" fillId="2" borderId="2" xfId="0" applyNumberFormat="1" applyFont="1" applyFill="1" applyBorder="1" applyAlignment="1" applyProtection="1">
      <alignment horizontal="center" wrapText="1"/>
      <protection hidden="1"/>
    </xf>
    <xf numFmtId="1" fontId="3" fillId="2" borderId="3" xfId="0" applyNumberFormat="1" applyFont="1" applyFill="1" applyBorder="1" applyAlignment="1" applyProtection="1">
      <alignment horizontal="center" wrapText="1"/>
      <protection hidden="1"/>
    </xf>
    <xf numFmtId="0" fontId="0" fillId="0" borderId="0" xfId="0" applyFont="1" applyAlignment="1" applyProtection="1">
      <alignment horizontal="center" wrapText="1"/>
      <protection hidden="1"/>
    </xf>
    <xf numFmtId="2" fontId="3" fillId="0" borderId="0" xfId="0" applyNumberFormat="1" applyFont="1" applyAlignment="1" applyProtection="1">
      <alignment horizontal="center" wrapText="1"/>
      <protection hidden="1"/>
    </xf>
    <xf numFmtId="164" fontId="4" fillId="0" borderId="0" xfId="0" applyNumberFormat="1" applyFont="1" applyFill="1" applyAlignment="1" applyProtection="1">
      <alignment horizontal="left"/>
      <protection/>
    </xf>
    <xf numFmtId="0" fontId="0" fillId="0" borderId="0" xfId="0" applyAlignment="1">
      <alignment horizontal="center" vertical="top"/>
    </xf>
    <xf numFmtId="0" fontId="0" fillId="0" borderId="0" xfId="0" applyAlignment="1">
      <alignment horizontal="left" vertical="top"/>
    </xf>
    <xf numFmtId="0" fontId="3" fillId="0" borderId="0" xfId="0" applyFont="1" applyAlignment="1">
      <alignment horizontal="center" vertical="top"/>
    </xf>
    <xf numFmtId="0" fontId="0" fillId="0" borderId="0" xfId="0" applyAlignment="1">
      <alignment horizontal="justify" vertical="top" wrapText="1"/>
    </xf>
    <xf numFmtId="0" fontId="0" fillId="0" borderId="0" xfId="0" applyAlignment="1">
      <alignment horizontal="center" vertical="top" wrapText="1"/>
    </xf>
    <xf numFmtId="0" fontId="3" fillId="0" borderId="0" xfId="0" applyFont="1" applyFill="1" applyBorder="1" applyAlignment="1">
      <alignment horizontal="center" vertical="top"/>
    </xf>
    <xf numFmtId="49" fontId="3" fillId="0" borderId="0" xfId="0" applyNumberFormat="1" applyFont="1" applyFill="1" applyBorder="1" applyAlignment="1">
      <alignment horizontal="center" vertical="top"/>
    </xf>
    <xf numFmtId="9" fontId="3" fillId="0" borderId="0" xfId="0" applyNumberFormat="1" applyFont="1" applyFill="1" applyBorder="1" applyAlignment="1">
      <alignment horizontal="center" vertical="top"/>
    </xf>
    <xf numFmtId="0" fontId="2" fillId="0" borderId="0" xfId="0" applyFont="1" applyFill="1" applyAlignment="1" applyProtection="1">
      <alignment/>
      <protection/>
    </xf>
    <xf numFmtId="164" fontId="3" fillId="0" borderId="0" xfId="0" applyNumberFormat="1" applyFont="1" applyFill="1" applyAlignment="1" applyProtection="1">
      <alignment horizontal="center"/>
      <protection/>
    </xf>
    <xf numFmtId="170" fontId="3" fillId="0" borderId="2" xfId="0" applyNumberFormat="1" applyFont="1" applyFill="1" applyBorder="1" applyAlignment="1" applyProtection="1">
      <alignment horizontal="center"/>
      <protection/>
    </xf>
    <xf numFmtId="165" fontId="3" fillId="2" borderId="2" xfId="0" applyNumberFormat="1" applyFont="1" applyFill="1" applyBorder="1" applyAlignment="1" applyProtection="1">
      <alignment horizontal="center" wrapText="1"/>
      <protection hidden="1"/>
    </xf>
    <xf numFmtId="0" fontId="1" fillId="0" borderId="0" xfId="0" applyFont="1" applyAlignment="1" applyProtection="1">
      <alignment horizontal="left" wrapText="1"/>
      <protection hidden="1"/>
    </xf>
    <xf numFmtId="0" fontId="3" fillId="0" borderId="0" xfId="0" applyFont="1" applyAlignment="1" applyProtection="1">
      <alignment horizontal="left"/>
      <protection hidden="1"/>
    </xf>
    <xf numFmtId="170" fontId="3" fillId="0" borderId="0" xfId="0" applyNumberFormat="1" applyFont="1" applyAlignment="1">
      <alignment horizontal="center"/>
    </xf>
    <xf numFmtId="3" fontId="3" fillId="0" borderId="0" xfId="0" applyNumberFormat="1" applyFont="1" applyAlignment="1">
      <alignment horizontal="center"/>
    </xf>
    <xf numFmtId="0" fontId="0" fillId="0" borderId="0" xfId="0" applyAlignment="1">
      <alignment horizontal="justify" vertical="top"/>
    </xf>
    <xf numFmtId="0" fontId="2" fillId="0" borderId="0" xfId="0" applyFont="1" applyAlignment="1">
      <alignment horizontal="justify" vertical="top"/>
    </xf>
    <xf numFmtId="0" fontId="1" fillId="0" borderId="0" xfId="0" applyFont="1" applyAlignment="1">
      <alignment horizontal="justify" vertical="top"/>
    </xf>
    <xf numFmtId="0" fontId="2" fillId="0" borderId="0" xfId="0" applyFont="1" applyAlignment="1">
      <alignment horizontal="left" vertical="top"/>
    </xf>
    <xf numFmtId="0" fontId="3" fillId="0" borderId="0" xfId="0" applyFont="1" applyAlignment="1">
      <alignment horizontal="justify" vertical="top" wrapText="1"/>
    </xf>
    <xf numFmtId="0" fontId="3" fillId="0" borderId="0" xfId="0" applyFont="1" applyAlignment="1">
      <alignment horizontal="justify" vertical="top"/>
    </xf>
    <xf numFmtId="16" fontId="0" fillId="0" borderId="0" xfId="0" applyNumberFormat="1" applyAlignment="1">
      <alignment horizontal="justify" vertical="top"/>
    </xf>
    <xf numFmtId="0" fontId="3" fillId="0" borderId="0" xfId="0" applyFont="1" applyAlignment="1">
      <alignment horizontal="justify" vertical="top" wrapText="1"/>
    </xf>
    <xf numFmtId="0" fontId="3" fillId="0" borderId="0" xfId="0" applyFont="1" applyFill="1" applyAlignment="1" applyProtection="1">
      <alignment horizontal="justify" vertical="top" wrapText="1"/>
      <protection/>
    </xf>
    <xf numFmtId="0" fontId="4" fillId="0" borderId="0" xfId="0" applyFont="1" applyFill="1" applyAlignment="1">
      <alignment horizontal="justify" vertical="top" wrapText="1"/>
    </xf>
    <xf numFmtId="0" fontId="4" fillId="0" borderId="0" xfId="0" applyFont="1" applyFill="1" applyAlignment="1">
      <alignment horizontal="justify" vertical="top" wrapText="1"/>
    </xf>
    <xf numFmtId="0" fontId="3" fillId="0" borderId="0" xfId="0" applyFont="1" applyFill="1" applyAlignment="1">
      <alignment horizontal="justify" vertical="top" wrapText="1"/>
    </xf>
    <xf numFmtId="0" fontId="4" fillId="0" borderId="0" xfId="0" applyFont="1" applyFill="1" applyAlignment="1" applyProtection="1">
      <alignment horizontal="justify" vertical="top" wrapText="1"/>
      <protection/>
    </xf>
    <xf numFmtId="0" fontId="4" fillId="0" borderId="0" xfId="0" applyFont="1"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center"/>
    </xf>
    <xf numFmtId="0" fontId="3" fillId="0" borderId="0" xfId="0" applyFont="1" applyFill="1" applyBorder="1" applyAlignment="1" applyProtection="1">
      <alignment horizontal="center" vertical="top"/>
      <protection locked="0"/>
    </xf>
    <xf numFmtId="170" fontId="3" fillId="0" borderId="0" xfId="0" applyNumberFormat="1" applyFont="1" applyFill="1" applyBorder="1" applyAlignment="1" applyProtection="1">
      <alignment horizontal="center" vertical="top"/>
      <protection locked="0"/>
    </xf>
    <xf numFmtId="0" fontId="3" fillId="2" borderId="2" xfId="0" applyFont="1" applyFill="1" applyBorder="1" applyAlignment="1">
      <alignment horizontal="center" vertical="top"/>
    </xf>
    <xf numFmtId="0" fontId="3" fillId="2" borderId="2" xfId="0" applyFont="1" applyFill="1" applyBorder="1" applyAlignment="1" applyProtection="1">
      <alignment horizontal="center" vertical="top"/>
      <protection locked="0"/>
    </xf>
    <xf numFmtId="170" fontId="3" fillId="2" borderId="2" xfId="0" applyNumberFormat="1" applyFont="1" applyFill="1" applyBorder="1" applyAlignment="1" applyProtection="1">
      <alignment horizontal="center" vertical="top"/>
      <protection locked="0"/>
    </xf>
    <xf numFmtId="170" fontId="3" fillId="2" borderId="2" xfId="0" applyNumberFormat="1" applyFont="1" applyFill="1" applyBorder="1" applyAlignment="1">
      <alignment horizontal="center" vertical="top"/>
    </xf>
    <xf numFmtId="0" fontId="4" fillId="0" borderId="0" xfId="0" applyFont="1" applyAlignment="1">
      <alignment wrapText="1"/>
    </xf>
    <xf numFmtId="0" fontId="1" fillId="0" borderId="1"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wrapText="1"/>
      <protection hidden="1"/>
    </xf>
    <xf numFmtId="1" fontId="3" fillId="0" borderId="0" xfId="0" applyNumberFormat="1" applyFont="1" applyAlignment="1" applyProtection="1">
      <alignment horizontal="center" wrapText="1"/>
      <protection hidden="1"/>
    </xf>
    <xf numFmtId="1" fontId="3" fillId="2" borderId="2" xfId="0" applyNumberFormat="1" applyFont="1" applyFill="1" applyBorder="1" applyAlignment="1" applyProtection="1">
      <alignment horizontal="center" wrapText="1"/>
      <protection hidden="1"/>
    </xf>
    <xf numFmtId="164" fontId="1" fillId="0" borderId="0" xfId="0" applyNumberFormat="1" applyFont="1" applyFill="1" applyAlignment="1" applyProtection="1">
      <alignment horizontal="center"/>
      <protection/>
    </xf>
    <xf numFmtId="164" fontId="4" fillId="0" borderId="0" xfId="0" applyNumberFormat="1" applyFont="1" applyFill="1" applyAlignment="1" applyProtection="1">
      <alignment horizontal="center"/>
      <protection/>
    </xf>
    <xf numFmtId="164" fontId="0" fillId="0" borderId="0" xfId="0" applyNumberFormat="1" applyFill="1" applyAlignment="1" applyProtection="1">
      <alignment horizontal="center"/>
      <protection/>
    </xf>
    <xf numFmtId="0" fontId="3" fillId="0" borderId="0" xfId="0" applyFont="1" applyAlignment="1">
      <alignment horizontal="center" vertical="top" wrapText="1"/>
    </xf>
    <xf numFmtId="0" fontId="3" fillId="0" borderId="0" xfId="0" applyNumberFormat="1" applyFont="1" applyFill="1" applyAlignment="1" applyProtection="1">
      <alignment wrapText="1"/>
      <protection/>
    </xf>
    <xf numFmtId="0" fontId="3" fillId="0" borderId="0" xfId="0" applyNumberFormat="1" applyFont="1" applyFill="1" applyAlignment="1" applyProtection="1">
      <alignment horizontal="center" wrapText="1"/>
      <protection/>
    </xf>
    <xf numFmtId="9" fontId="3" fillId="0" borderId="0" xfId="0" applyNumberFormat="1" applyFont="1" applyFill="1" applyAlignment="1" applyProtection="1">
      <alignment horizontal="center" wrapText="1"/>
      <protection/>
    </xf>
    <xf numFmtId="3" fontId="3" fillId="0" borderId="0" xfId="0" applyNumberFormat="1" applyFont="1" applyFill="1" applyAlignment="1" applyProtection="1">
      <alignment horizontal="center"/>
      <protection/>
    </xf>
    <xf numFmtId="164" fontId="3" fillId="0" borderId="0" xfId="0" applyNumberFormat="1" applyFont="1" applyFill="1" applyAlignment="1" applyProtection="1">
      <alignment horizontal="left"/>
      <protection/>
    </xf>
    <xf numFmtId="164" fontId="3" fillId="0" borderId="0" xfId="0" applyNumberFormat="1" applyFont="1" applyFill="1" applyAlignment="1" applyProtection="1">
      <alignment horizontal="center"/>
      <protection/>
    </xf>
    <xf numFmtId="1" fontId="3" fillId="0" borderId="0" xfId="0" applyNumberFormat="1" applyFont="1" applyAlignment="1">
      <alignment horizontal="center"/>
    </xf>
    <xf numFmtId="164" fontId="3" fillId="0" borderId="0" xfId="0" applyNumberFormat="1" applyFont="1" applyAlignment="1">
      <alignment horizontal="center"/>
    </xf>
    <xf numFmtId="165" fontId="3" fillId="0" borderId="0" xfId="0" applyNumberFormat="1" applyFont="1" applyAlignment="1">
      <alignment horizontal="center"/>
    </xf>
    <xf numFmtId="10" fontId="3" fillId="0" borderId="0" xfId="0" applyNumberFormat="1" applyFont="1" applyFill="1" applyAlignment="1" applyProtection="1">
      <alignment horizontal="center"/>
      <protection/>
    </xf>
    <xf numFmtId="2" fontId="3" fillId="0" borderId="0" xfId="0" applyNumberFormat="1" applyFont="1" applyFill="1" applyAlignment="1" applyProtection="1">
      <alignment horizontal="center"/>
      <protection/>
    </xf>
    <xf numFmtId="0" fontId="4" fillId="0" borderId="0" xfId="0" applyFont="1" applyFill="1" applyBorder="1" applyAlignment="1" applyProtection="1">
      <alignment horizontal="center"/>
      <protection hidden="1"/>
    </xf>
    <xf numFmtId="3" fontId="4" fillId="0" borderId="0" xfId="0" applyNumberFormat="1" applyFont="1" applyAlignment="1" applyProtection="1">
      <alignment/>
      <protection hidden="1"/>
    </xf>
    <xf numFmtId="165" fontId="4" fillId="0" borderId="0" xfId="0" applyNumberFormat="1" applyFont="1" applyAlignment="1" applyProtection="1">
      <alignment/>
      <protection hidden="1"/>
    </xf>
    <xf numFmtId="1" fontId="4" fillId="0" borderId="0" xfId="0" applyNumberFormat="1" applyFont="1" applyAlignment="1" applyProtection="1">
      <alignment horizontal="center" wrapText="1"/>
      <protection hidden="1"/>
    </xf>
    <xf numFmtId="1" fontId="4" fillId="0" borderId="0" xfId="0" applyNumberFormat="1" applyFont="1" applyAlignment="1" applyProtection="1">
      <alignment/>
      <protection hidden="1"/>
    </xf>
    <xf numFmtId="0" fontId="3" fillId="0" borderId="0" xfId="0" applyFont="1" applyAlignment="1" applyProtection="1">
      <alignment vertical="top" wrapText="1"/>
      <protection hidden="1"/>
    </xf>
    <xf numFmtId="165" fontId="3" fillId="0" borderId="0" xfId="0" applyNumberFormat="1" applyFont="1" applyAlignment="1" applyProtection="1">
      <alignment vertical="top" wrapText="1"/>
      <protection hidden="1"/>
    </xf>
    <xf numFmtId="1" fontId="3" fillId="0" borderId="0" xfId="0" applyNumberFormat="1" applyFont="1" applyAlignment="1" applyProtection="1">
      <alignment vertical="top" wrapText="1"/>
      <protection hidden="1"/>
    </xf>
    <xf numFmtId="0" fontId="0" fillId="0" borderId="0" xfId="0" applyAlignment="1" applyProtection="1">
      <alignment vertical="top" wrapText="1"/>
      <protection hidden="1"/>
    </xf>
    <xf numFmtId="1" fontId="3" fillId="2" borderId="2" xfId="0" applyNumberFormat="1" applyFont="1" applyFill="1" applyBorder="1" applyAlignment="1" applyProtection="1">
      <alignment horizontal="center"/>
      <protection hidden="1"/>
    </xf>
    <xf numFmtId="2" fontId="3" fillId="2" borderId="2" xfId="0" applyNumberFormat="1" applyFont="1" applyFill="1" applyBorder="1" applyAlignment="1" applyProtection="1">
      <alignment horizontal="center"/>
      <protection hidden="1"/>
    </xf>
    <xf numFmtId="0" fontId="3" fillId="3" borderId="2" xfId="0" applyFont="1" applyFill="1" applyBorder="1" applyAlignment="1" applyProtection="1">
      <alignment horizontal="center" wrapText="1"/>
      <protection locked="0"/>
    </xf>
    <xf numFmtId="49" fontId="3" fillId="3" borderId="2" xfId="0" applyNumberFormat="1" applyFont="1" applyFill="1" applyBorder="1" applyAlignment="1">
      <alignment horizontal="center" vertical="top"/>
    </xf>
    <xf numFmtId="0" fontId="3" fillId="3" borderId="2" xfId="0" applyFont="1" applyFill="1" applyBorder="1" applyAlignment="1">
      <alignment horizontal="center" vertical="top"/>
    </xf>
    <xf numFmtId="170" fontId="3" fillId="3" borderId="2" xfId="0" applyNumberFormat="1" applyFont="1" applyFill="1" applyBorder="1" applyAlignment="1">
      <alignment horizontal="center" vertical="top"/>
    </xf>
    <xf numFmtId="164" fontId="3" fillId="3" borderId="2" xfId="0" applyNumberFormat="1" applyFont="1" applyFill="1" applyBorder="1" applyAlignment="1">
      <alignment horizontal="center" vertical="top"/>
    </xf>
    <xf numFmtId="0" fontId="6" fillId="0" borderId="0" xfId="0" applyFont="1" applyAlignment="1" applyProtection="1">
      <alignment/>
      <protection hidden="1"/>
    </xf>
    <xf numFmtId="16" fontId="0" fillId="0" borderId="0" xfId="0" applyNumberFormat="1" applyAlignment="1" applyProtection="1">
      <alignment horizontal="center"/>
      <protection hidden="1"/>
    </xf>
    <xf numFmtId="3" fontId="3" fillId="3" borderId="2" xfId="0" applyNumberFormat="1" applyFont="1" applyFill="1" applyBorder="1" applyAlignment="1" applyProtection="1">
      <alignment horizontal="center"/>
      <protection hidden="1"/>
    </xf>
    <xf numFmtId="0" fontId="0" fillId="0" borderId="0" xfId="0" applyAlignment="1" applyProtection="1">
      <alignment horizontal="center" vertical="top" wrapText="1"/>
      <protection hidden="1"/>
    </xf>
    <xf numFmtId="0" fontId="3" fillId="0" borderId="0" xfId="0" applyFont="1" applyFill="1" applyAlignment="1" applyProtection="1">
      <alignment horizontal="left"/>
      <protection hidden="1"/>
    </xf>
    <xf numFmtId="0" fontId="0" fillId="0" borderId="0" xfId="0" applyFill="1" applyAlignment="1" applyProtection="1">
      <alignment horizontal="center"/>
      <protection hidden="1"/>
    </xf>
    <xf numFmtId="0" fontId="3" fillId="0" borderId="1" xfId="0" applyFont="1" applyFill="1" applyBorder="1" applyAlignment="1" applyProtection="1">
      <alignment horizontal="center"/>
      <protection/>
    </xf>
    <xf numFmtId="0" fontId="3" fillId="0" borderId="0" xfId="0" applyFont="1" applyFill="1" applyAlignment="1" applyProtection="1">
      <alignment/>
      <protection hidden="1"/>
    </xf>
    <xf numFmtId="0" fontId="3" fillId="2" borderId="2" xfId="0" applyFont="1" applyFill="1" applyBorder="1" applyAlignment="1" applyProtection="1">
      <alignment horizontal="center"/>
      <protection hidden="1"/>
    </xf>
    <xf numFmtId="0" fontId="0" fillId="3" borderId="2" xfId="0"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2" fontId="3" fillId="3" borderId="2" xfId="0" applyNumberFormat="1" applyFont="1" applyFill="1" applyBorder="1" applyAlignment="1" applyProtection="1">
      <alignment horizontal="center" wrapText="1"/>
      <protection hidden="1"/>
    </xf>
    <xf numFmtId="0" fontId="0" fillId="0" borderId="0" xfId="0" applyFill="1" applyAlignment="1" applyProtection="1">
      <alignment wrapText="1"/>
      <protection hidden="1"/>
    </xf>
    <xf numFmtId="0" fontId="1" fillId="0" borderId="0" xfId="0" applyFont="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1" fillId="2" borderId="0" xfId="0" applyFont="1" applyFill="1" applyAlignment="1" applyProtection="1">
      <alignment wrapText="1"/>
      <protection hidden="1"/>
    </xf>
    <xf numFmtId="3" fontId="3" fillId="2" borderId="4" xfId="0" applyNumberFormat="1" applyFont="1" applyFill="1" applyBorder="1" applyAlignment="1" applyProtection="1">
      <alignment horizontal="center" wrapText="1"/>
      <protection hidden="1"/>
    </xf>
    <xf numFmtId="0" fontId="3" fillId="2" borderId="0" xfId="0" applyFont="1" applyFill="1" applyAlignment="1" applyProtection="1">
      <alignment wrapText="1"/>
      <protection hidden="1"/>
    </xf>
    <xf numFmtId="0" fontId="3" fillId="2" borderId="0" xfId="0" applyFont="1" applyFill="1" applyAlignment="1" applyProtection="1">
      <alignment horizontal="center" wrapText="1"/>
      <protection hidden="1"/>
    </xf>
    <xf numFmtId="0" fontId="3" fillId="2" borderId="0" xfId="0" applyFont="1" applyFill="1" applyAlignment="1" applyProtection="1">
      <alignment horizontal="center" wrapText="1"/>
      <protection hidden="1"/>
    </xf>
    <xf numFmtId="1" fontId="3" fillId="2" borderId="0" xfId="0" applyNumberFormat="1" applyFont="1" applyFill="1" applyAlignment="1" applyProtection="1">
      <alignment horizontal="center" wrapText="1"/>
      <protection hidden="1"/>
    </xf>
    <xf numFmtId="0" fontId="0" fillId="2" borderId="0" xfId="0" applyFont="1" applyFill="1" applyAlignment="1" applyProtection="1">
      <alignment wrapText="1"/>
      <protection hidden="1"/>
    </xf>
    <xf numFmtId="1" fontId="3" fillId="2" borderId="0" xfId="0" applyNumberFormat="1" applyFont="1" applyFill="1" applyAlignment="1" applyProtection="1">
      <alignment wrapText="1"/>
      <protection hidden="1"/>
    </xf>
    <xf numFmtId="3" fontId="0" fillId="2" borderId="0" xfId="0" applyNumberFormat="1" applyFont="1" applyFill="1" applyAlignment="1" applyProtection="1">
      <alignment wrapText="1"/>
      <protection hidden="1"/>
    </xf>
    <xf numFmtId="0" fontId="3" fillId="2" borderId="0" xfId="0" applyFont="1" applyFill="1" applyAlignment="1" applyProtection="1">
      <alignment horizontal="left"/>
      <protection hidden="1"/>
    </xf>
    <xf numFmtId="0" fontId="4" fillId="2" borderId="0" xfId="0" applyFont="1" applyFill="1" applyAlignment="1" applyProtection="1">
      <alignment/>
      <protection hidden="1"/>
    </xf>
    <xf numFmtId="0" fontId="4" fillId="0" borderId="0" xfId="0" applyFont="1" applyAlignment="1">
      <alignment horizontal="center" wrapText="1"/>
    </xf>
    <xf numFmtId="0" fontId="4" fillId="0" borderId="0" xfId="0" applyNumberFormat="1" applyFont="1" applyFill="1" applyAlignment="1" applyProtection="1">
      <alignment wrapText="1"/>
      <protection/>
    </xf>
    <xf numFmtId="0" fontId="4" fillId="0" borderId="0" xfId="0" applyNumberFormat="1" applyFont="1" applyFill="1" applyAlignment="1" applyProtection="1">
      <alignment horizontal="center" wrapText="1"/>
      <protection/>
    </xf>
    <xf numFmtId="164" fontId="3" fillId="2" borderId="0" xfId="0" applyNumberFormat="1" applyFont="1" applyFill="1" applyAlignment="1" applyProtection="1">
      <alignment horizontal="center" wrapText="1"/>
      <protection hidden="1"/>
    </xf>
    <xf numFmtId="0" fontId="0" fillId="0" borderId="0" xfId="0" applyFont="1" applyAlignment="1" applyProtection="1">
      <alignment vertical="top" wrapText="1"/>
      <protection hidden="1"/>
    </xf>
    <xf numFmtId="0" fontId="3" fillId="0" borderId="0" xfId="0" applyFont="1" applyFill="1" applyBorder="1" applyAlignment="1" applyProtection="1">
      <alignment horizontal="center"/>
      <protection/>
    </xf>
    <xf numFmtId="170" fontId="3" fillId="0" borderId="0"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0" fillId="2" borderId="0" xfId="0" applyFill="1" applyAlignment="1">
      <alignment/>
    </xf>
    <xf numFmtId="164" fontId="3" fillId="0" borderId="5" xfId="0" applyNumberFormat="1" applyFont="1" applyFill="1" applyBorder="1" applyAlignment="1" applyProtection="1">
      <alignment horizontal="center"/>
      <protection/>
    </xf>
    <xf numFmtId="0" fontId="4" fillId="0" borderId="0" xfId="0" applyFont="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0" fillId="0" borderId="0" xfId="0" applyFill="1" applyBorder="1" applyAlignment="1" applyProtection="1">
      <alignment horizontal="center"/>
      <protection/>
    </xf>
    <xf numFmtId="0" fontId="4" fillId="0" borderId="0" xfId="0" applyFont="1" applyAlignment="1" applyProtection="1">
      <alignment vertical="top"/>
      <protection hidden="1"/>
    </xf>
    <xf numFmtId="164" fontId="3" fillId="0" borderId="0" xfId="0" applyNumberFormat="1" applyFont="1" applyAlignment="1">
      <alignment horizontal="center" vertical="top"/>
    </xf>
    <xf numFmtId="0" fontId="3" fillId="0" borderId="0" xfId="0" applyFont="1" applyAlignment="1">
      <alignment vertical="top"/>
    </xf>
    <xf numFmtId="0" fontId="2" fillId="0" borderId="0" xfId="0" applyFont="1" applyAlignment="1" applyProtection="1">
      <alignment vertical="top"/>
      <protection hidden="1"/>
    </xf>
    <xf numFmtId="0" fontId="6" fillId="0" borderId="0" xfId="0" applyFont="1" applyAlignment="1" applyProtection="1">
      <alignment vertical="top"/>
      <protection hidden="1"/>
    </xf>
    <xf numFmtId="0" fontId="3" fillId="0" borderId="0" xfId="0" applyFont="1" applyAlignment="1">
      <alignment horizontal="left" vertical="top"/>
    </xf>
    <xf numFmtId="170" fontId="3" fillId="0" borderId="0" xfId="0" applyNumberFormat="1" applyFont="1" applyAlignment="1">
      <alignment horizontal="center" vertical="top"/>
    </xf>
    <xf numFmtId="164" fontId="3" fillId="0" borderId="0" xfId="0" applyNumberFormat="1" applyFont="1" applyAlignment="1">
      <alignment horizontal="left" vertical="top"/>
    </xf>
    <xf numFmtId="168" fontId="3" fillId="0" borderId="0" xfId="0" applyNumberFormat="1" applyFont="1" applyAlignment="1">
      <alignment horizontal="center" vertical="top"/>
    </xf>
    <xf numFmtId="168" fontId="3" fillId="0" borderId="0" xfId="0" applyNumberFormat="1" applyFont="1" applyAlignment="1">
      <alignment horizontal="center" vertical="top" wrapText="1"/>
    </xf>
    <xf numFmtId="168" fontId="3" fillId="0" borderId="0" xfId="0" applyNumberFormat="1" applyFont="1" applyAlignment="1">
      <alignment vertical="top" wrapText="1"/>
    </xf>
    <xf numFmtId="164" fontId="3" fillId="0" borderId="0" xfId="0" applyNumberFormat="1" applyFont="1" applyAlignment="1">
      <alignment horizontal="left" vertical="top" wrapText="1"/>
    </xf>
    <xf numFmtId="0" fontId="1" fillId="0" borderId="0" xfId="0" applyFont="1" applyAlignment="1" applyProtection="1">
      <alignment horizontal="left" wrapText="1"/>
      <protection hidden="1"/>
    </xf>
    <xf numFmtId="0" fontId="0" fillId="0" borderId="0" xfId="0" applyAlignment="1" applyProtection="1">
      <alignment wrapText="1"/>
      <protection hidden="1"/>
    </xf>
    <xf numFmtId="0" fontId="4" fillId="0" borderId="0" xfId="0" applyFont="1" applyAlignment="1" applyProtection="1">
      <alignment horizontal="left" vertical="top" wrapText="1"/>
      <protection hidden="1"/>
    </xf>
    <xf numFmtId="0" fontId="1" fillId="0" borderId="0" xfId="0" applyFont="1" applyAlignment="1" applyProtection="1">
      <alignment vertical="top" wrapText="1"/>
      <protection hidden="1"/>
    </xf>
    <xf numFmtId="0" fontId="1" fillId="3" borderId="0" xfId="0" applyFont="1" applyFill="1" applyAlignment="1" applyProtection="1">
      <alignment horizontal="center" wrapText="1"/>
      <protection hidden="1"/>
    </xf>
    <xf numFmtId="0" fontId="1" fillId="0" borderId="0" xfId="0" applyFont="1" applyAlignment="1" applyProtection="1">
      <alignment horizontal="center" wrapText="1"/>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0" fillId="0" borderId="0" xfId="0" applyFont="1" applyAlignment="1" applyProtection="1">
      <alignment horizontal="left" vertical="top" wrapText="1"/>
      <protection hidden="1"/>
    </xf>
    <xf numFmtId="0" fontId="0" fillId="0" borderId="0" xfId="0" applyAlignment="1" applyProtection="1">
      <alignment vertical="top" wrapText="1"/>
      <protection hidden="1"/>
    </xf>
    <xf numFmtId="0" fontId="1" fillId="4" borderId="0" xfId="0" applyFont="1" applyFill="1" applyAlignment="1" applyProtection="1">
      <alignment horizontal="left" wrapText="1"/>
      <protection hidden="1"/>
    </xf>
    <xf numFmtId="0" fontId="0" fillId="4" borderId="0" xfId="0" applyFill="1" applyAlignment="1" applyProtection="1">
      <alignment wrapText="1"/>
      <protection hidden="1"/>
    </xf>
    <xf numFmtId="0" fontId="1" fillId="0" borderId="0" xfId="0" applyFont="1" applyAlignment="1" applyProtection="1">
      <alignment horizontal="left" vertical="top" wrapText="1"/>
      <protection hidden="1"/>
    </xf>
    <xf numFmtId="0" fontId="0" fillId="0" borderId="0" xfId="0" applyFont="1" applyAlignment="1" applyProtection="1">
      <alignment vertical="top" wrapText="1"/>
      <protection hidden="1"/>
    </xf>
    <xf numFmtId="0" fontId="1" fillId="3" borderId="0" xfId="0" applyFont="1" applyFill="1" applyAlignment="1">
      <alignment horizontal="justify" vertical="top" wrapText="1"/>
    </xf>
    <xf numFmtId="0" fontId="0" fillId="3" borderId="0" xfId="0" applyFill="1" applyAlignment="1">
      <alignment horizontal="justify" vertical="top" wrapText="1"/>
    </xf>
    <xf numFmtId="0" fontId="1" fillId="2" borderId="0" xfId="0" applyFont="1" applyFill="1" applyAlignment="1">
      <alignment horizontal="justify" vertical="top"/>
    </xf>
    <xf numFmtId="0" fontId="0" fillId="0" borderId="0" xfId="0" applyAlignment="1">
      <alignment horizontal="justify" vertical="top"/>
    </xf>
    <xf numFmtId="0" fontId="1" fillId="2" borderId="0" xfId="0" applyFont="1" applyFill="1" applyAlignment="1" applyProtection="1">
      <alignment horizontal="center" wrapText="1"/>
      <protection hidden="1"/>
    </xf>
    <xf numFmtId="0" fontId="3" fillId="0" borderId="6" xfId="0" applyFont="1" applyBorder="1" applyAlignment="1" applyProtection="1">
      <alignment horizontal="center" vertical="top" wrapText="1"/>
      <protection hidden="1"/>
    </xf>
    <xf numFmtId="0" fontId="1" fillId="2" borderId="0" xfId="0" applyFont="1" applyFill="1" applyAlignment="1" applyProtection="1">
      <alignment horizontal="center"/>
      <protection/>
    </xf>
    <xf numFmtId="0" fontId="1" fillId="0" borderId="0" xfId="0" applyFont="1" applyAlignment="1">
      <alignment horizontal="center"/>
    </xf>
    <xf numFmtId="0" fontId="3" fillId="2" borderId="0" xfId="0" applyFont="1" applyFill="1" applyAlignment="1">
      <alignment horizontal="left" vertical="top" wrapText="1"/>
    </xf>
    <xf numFmtId="0" fontId="0" fillId="2" borderId="0" xfId="0" applyFill="1" applyAlignment="1">
      <alignment vertical="top" wrapText="1"/>
    </xf>
    <xf numFmtId="0" fontId="3"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0</xdr:row>
      <xdr:rowOff>9525</xdr:rowOff>
    </xdr:from>
    <xdr:to>
      <xdr:col>7</xdr:col>
      <xdr:colOff>733425</xdr:colOff>
      <xdr:row>8</xdr:row>
      <xdr:rowOff>114300</xdr:rowOff>
    </xdr:to>
    <xdr:pic>
      <xdr:nvPicPr>
        <xdr:cNvPr id="1" name="Picture 1"/>
        <xdr:cNvPicPr preferRelativeResize="1">
          <a:picLocks noChangeAspect="1"/>
        </xdr:cNvPicPr>
      </xdr:nvPicPr>
      <xdr:blipFill>
        <a:blip r:embed="rId1"/>
        <a:stretch>
          <a:fillRect/>
        </a:stretch>
      </xdr:blipFill>
      <xdr:spPr>
        <a:xfrm>
          <a:off x="5276850" y="9525"/>
          <a:ext cx="165735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42"/>
    <pageSetUpPr fitToPage="1"/>
  </sheetPr>
  <dimension ref="A1:M523"/>
  <sheetViews>
    <sheetView tabSelected="1" workbookViewId="0" topLeftCell="A1">
      <selection activeCell="C52" sqref="C52:C55"/>
    </sheetView>
  </sheetViews>
  <sheetFormatPr defaultColWidth="9.00390625" defaultRowHeight="12.75"/>
  <cols>
    <col min="1" max="1" width="26.875" style="39" customWidth="1"/>
    <col min="2" max="2" width="3.00390625" style="39" customWidth="1"/>
    <col min="3" max="3" width="12.00390625" style="39" customWidth="1"/>
    <col min="4" max="4" width="10.625" style="39" customWidth="1"/>
    <col min="5" max="5" width="9.625" style="40" customWidth="1"/>
    <col min="6" max="8" width="9.625" style="39" customWidth="1"/>
    <col min="9" max="9" width="2.625" style="39" customWidth="1"/>
    <col min="10" max="10" width="12.625" style="41" customWidth="1"/>
    <col min="11" max="11" width="11.375" style="39" customWidth="1"/>
    <col min="12" max="12" width="10.375" style="97" customWidth="1"/>
    <col min="13" max="13" width="9.00390625" style="98" customWidth="1"/>
    <col min="14" max="16384" width="9.00390625" style="39" customWidth="1"/>
  </cols>
  <sheetData>
    <row r="1" spans="1:2" ht="12.75">
      <c r="A1" s="42" t="s">
        <v>84</v>
      </c>
      <c r="B1" s="42"/>
    </row>
    <row r="3" spans="1:2" ht="15.75">
      <c r="A3" s="43" t="s">
        <v>80</v>
      </c>
      <c r="B3" s="43"/>
    </row>
    <row r="4" ht="12.75">
      <c r="B4" s="42"/>
    </row>
    <row r="5" spans="1:2" ht="12.75">
      <c r="A5" s="42"/>
      <c r="B5" s="42"/>
    </row>
    <row r="6" spans="1:2" ht="12.75">
      <c r="A6" s="42"/>
      <c r="B6" s="42"/>
    </row>
    <row r="7" spans="1:2" ht="12.75" customHeight="1">
      <c r="A7" s="42"/>
      <c r="B7" s="42"/>
    </row>
    <row r="8" spans="1:2" ht="12.75">
      <c r="A8" s="42"/>
      <c r="B8" s="42"/>
    </row>
    <row r="9" spans="1:2" ht="13.5" thickBot="1">
      <c r="A9" s="42"/>
      <c r="B9" s="42"/>
    </row>
    <row r="10" spans="1:4" ht="13.5" thickBot="1">
      <c r="A10" s="47" t="s">
        <v>116</v>
      </c>
      <c r="D10" s="149">
        <f>'Annual Update'!D13</f>
        <v>2010</v>
      </c>
    </row>
    <row r="12" spans="1:13" s="44" customFormat="1" ht="29.25" customHeight="1">
      <c r="A12" s="239" t="s">
        <v>145</v>
      </c>
      <c r="B12" s="240"/>
      <c r="C12" s="240"/>
      <c r="D12" s="240"/>
      <c r="E12" s="240"/>
      <c r="F12" s="240"/>
      <c r="G12" s="240"/>
      <c r="J12" s="45"/>
      <c r="L12" s="100"/>
      <c r="M12" s="101"/>
    </row>
    <row r="13" spans="1:13" s="44" customFormat="1" ht="12.75" customHeight="1">
      <c r="A13" s="196"/>
      <c r="B13" s="196"/>
      <c r="C13" s="196"/>
      <c r="D13" s="196"/>
      <c r="E13" s="196"/>
      <c r="F13" s="196"/>
      <c r="G13" s="196"/>
      <c r="J13" s="45"/>
      <c r="L13" s="100"/>
      <c r="M13" s="101"/>
    </row>
    <row r="14" spans="1:7" ht="12.75" customHeight="1">
      <c r="A14" s="241" t="s">
        <v>55</v>
      </c>
      <c r="B14" s="242"/>
      <c r="C14" s="242"/>
      <c r="D14" s="242"/>
      <c r="E14" s="242"/>
      <c r="F14" s="242"/>
      <c r="G14" s="242"/>
    </row>
    <row r="15" ht="12.75" customHeight="1">
      <c r="D15" s="46"/>
    </row>
    <row r="16" ht="12.75" customHeight="1">
      <c r="D16" s="46"/>
    </row>
    <row r="17" spans="1:4" ht="12.75" customHeight="1">
      <c r="A17" s="42" t="s">
        <v>41</v>
      </c>
      <c r="B17" s="42"/>
      <c r="D17" s="46"/>
    </row>
    <row r="18" spans="4:13" s="47" customFormat="1" ht="12.75" customHeight="1">
      <c r="D18" s="48"/>
      <c r="E18" s="49"/>
      <c r="J18" s="41"/>
      <c r="L18" s="97"/>
      <c r="M18" s="98"/>
    </row>
    <row r="19" spans="1:13" s="47" customFormat="1" ht="12.75" customHeight="1">
      <c r="A19" s="47" t="s">
        <v>38</v>
      </c>
      <c r="D19" s="48"/>
      <c r="E19" s="49"/>
      <c r="J19" s="41"/>
      <c r="L19" s="97"/>
      <c r="M19" s="98"/>
    </row>
    <row r="20" spans="1:13" s="47" customFormat="1" ht="12.75" customHeight="1">
      <c r="A20" s="47" t="s">
        <v>131</v>
      </c>
      <c r="D20" s="48"/>
      <c r="E20" s="49"/>
      <c r="J20" s="41"/>
      <c r="L20" s="97"/>
      <c r="M20" s="98"/>
    </row>
    <row r="21" spans="1:13" s="47" customFormat="1" ht="12.75" customHeight="1">
      <c r="A21" s="47" t="s">
        <v>148</v>
      </c>
      <c r="D21" s="48"/>
      <c r="E21" s="49"/>
      <c r="J21" s="41"/>
      <c r="L21" s="97"/>
      <c r="M21" s="98"/>
    </row>
    <row r="22" spans="1:13" s="47" customFormat="1" ht="12.75" customHeight="1">
      <c r="A22" s="47" t="s">
        <v>149</v>
      </c>
      <c r="D22" s="48"/>
      <c r="E22" s="49"/>
      <c r="J22" s="41"/>
      <c r="L22" s="97"/>
      <c r="M22" s="98"/>
    </row>
    <row r="23" spans="4:13" s="47" customFormat="1" ht="12.75" customHeight="1">
      <c r="D23" s="48"/>
      <c r="E23" s="49"/>
      <c r="J23" s="41"/>
      <c r="L23" s="97"/>
      <c r="M23" s="98"/>
    </row>
    <row r="24" spans="4:13" s="47" customFormat="1" ht="12.75" customHeight="1">
      <c r="D24" s="48"/>
      <c r="E24" s="49"/>
      <c r="J24" s="41"/>
      <c r="L24" s="97"/>
      <c r="M24" s="98"/>
    </row>
    <row r="25" spans="1:13" s="61" customFormat="1" ht="12.75" customHeight="1">
      <c r="A25" s="42" t="s">
        <v>23</v>
      </c>
      <c r="D25" s="168"/>
      <c r="E25" s="169"/>
      <c r="J25" s="170"/>
      <c r="L25" s="171"/>
      <c r="M25" s="172"/>
    </row>
    <row r="26" spans="4:13" s="47" customFormat="1" ht="12.75" customHeight="1">
      <c r="D26" s="48"/>
      <c r="E26" s="49"/>
      <c r="J26" s="41"/>
      <c r="L26" s="97"/>
      <c r="M26" s="98"/>
    </row>
    <row r="27" spans="1:13" s="47" customFormat="1" ht="12.75" customHeight="1">
      <c r="A27" s="42" t="s">
        <v>20</v>
      </c>
      <c r="D27" s="48"/>
      <c r="E27" s="49"/>
      <c r="J27" s="41"/>
      <c r="L27" s="97"/>
      <c r="M27" s="98"/>
    </row>
    <row r="28" spans="1:13" s="47" customFormat="1" ht="12.75" customHeight="1">
      <c r="A28" s="42"/>
      <c r="D28" s="48"/>
      <c r="E28" s="49"/>
      <c r="J28" s="41"/>
      <c r="L28" s="97"/>
      <c r="M28" s="98"/>
    </row>
    <row r="29" spans="4:13" s="38" customFormat="1" ht="12.75" customHeight="1">
      <c r="D29" s="65" t="s">
        <v>53</v>
      </c>
      <c r="E29" s="52"/>
      <c r="J29" s="53"/>
      <c r="L29" s="97"/>
      <c r="M29" s="98"/>
    </row>
    <row r="30" spans="1:13" s="38" customFormat="1" ht="12.75" customHeight="1">
      <c r="A30" s="38" t="s">
        <v>63</v>
      </c>
      <c r="C30" s="90"/>
      <c r="D30" s="54">
        <f>IF(C30=1,2.29,"")</f>
      </c>
      <c r="E30" s="52"/>
      <c r="J30" s="53"/>
      <c r="L30" s="97"/>
      <c r="M30" s="98"/>
    </row>
    <row r="31" spans="1:13" s="38" customFormat="1" ht="12.75" customHeight="1">
      <c r="A31" s="38" t="s">
        <v>69</v>
      </c>
      <c r="C31" s="90"/>
      <c r="D31" s="54">
        <f>IF(C31=1,2.21,"")</f>
      </c>
      <c r="E31" s="52"/>
      <c r="J31" s="53"/>
      <c r="L31" s="97"/>
      <c r="M31" s="98"/>
    </row>
    <row r="32" spans="1:13" s="38" customFormat="1" ht="12.75" customHeight="1">
      <c r="A32" s="38" t="s">
        <v>64</v>
      </c>
      <c r="C32" s="90"/>
      <c r="D32" s="54">
        <f>IF(C32=1,2.23,"")</f>
      </c>
      <c r="E32" s="52"/>
      <c r="J32" s="53"/>
      <c r="L32" s="97"/>
      <c r="M32" s="98"/>
    </row>
    <row r="33" spans="1:13" s="38" customFormat="1" ht="12.75" customHeight="1">
      <c r="A33" s="38" t="s">
        <v>65</v>
      </c>
      <c r="C33" s="90"/>
      <c r="D33" s="54">
        <f>IF(C33=1,2.36,"")</f>
      </c>
      <c r="E33" s="52"/>
      <c r="J33" s="53"/>
      <c r="L33" s="97"/>
      <c r="M33" s="98"/>
    </row>
    <row r="34" spans="1:13" s="38" customFormat="1" ht="12.75" customHeight="1">
      <c r="A34" s="38" t="s">
        <v>66</v>
      </c>
      <c r="C34" s="90"/>
      <c r="D34" s="54">
        <f>IF(C34=1,2.39,"")</f>
      </c>
      <c r="E34" s="52"/>
      <c r="J34" s="53"/>
      <c r="L34" s="97"/>
      <c r="M34" s="98"/>
    </row>
    <row r="35" spans="1:13" s="38" customFormat="1" ht="12.75" customHeight="1">
      <c r="A35" s="38" t="s">
        <v>67</v>
      </c>
      <c r="C35" s="90"/>
      <c r="D35" s="54">
        <f>IF(C35=1,2.26,"")</f>
      </c>
      <c r="E35" s="52"/>
      <c r="J35" s="53"/>
      <c r="L35" s="97"/>
      <c r="M35" s="98"/>
    </row>
    <row r="36" spans="1:13" s="38" customFormat="1" ht="12.75" customHeight="1">
      <c r="A36" s="38" t="s">
        <v>70</v>
      </c>
      <c r="C36" s="90"/>
      <c r="D36" s="54">
        <f>IF(C36=1,2.31,"")</f>
      </c>
      <c r="E36" s="52"/>
      <c r="J36" s="53"/>
      <c r="L36" s="97"/>
      <c r="M36" s="98"/>
    </row>
    <row r="37" spans="1:13" s="38" customFormat="1" ht="12.75" customHeight="1">
      <c r="A37" s="38" t="s">
        <v>68</v>
      </c>
      <c r="C37" s="90"/>
      <c r="D37" s="54">
        <f>IF(C37=1,2.31,"")</f>
      </c>
      <c r="E37" s="96">
        <f>IF(SUM(C30:C37)&gt;1,"Error: development can be in only one of these areas!","")</f>
      </c>
      <c r="J37" s="53"/>
      <c r="L37" s="97"/>
      <c r="M37" s="98"/>
    </row>
    <row r="38" spans="4:13" s="38" customFormat="1" ht="12.75" customHeight="1">
      <c r="D38" s="51"/>
      <c r="E38" s="52"/>
      <c r="J38" s="53"/>
      <c r="L38" s="97"/>
      <c r="M38" s="98"/>
    </row>
    <row r="39" spans="5:13" s="55" customFormat="1" ht="12.75" customHeight="1">
      <c r="E39" s="56"/>
      <c r="J39" s="53"/>
      <c r="L39" s="97"/>
      <c r="M39" s="98"/>
    </row>
    <row r="40" spans="1:13" s="59" customFormat="1" ht="12.75" customHeight="1">
      <c r="A40" s="57" t="s">
        <v>21</v>
      </c>
      <c r="B40" s="58"/>
      <c r="J40" s="60"/>
      <c r="L40" s="102"/>
      <c r="M40" s="103"/>
    </row>
    <row r="41" spans="1:5" ht="12.75" customHeight="1">
      <c r="A41" s="38"/>
      <c r="B41" s="38"/>
      <c r="E41" s="39"/>
    </row>
    <row r="42" spans="1:7" ht="28.5" customHeight="1">
      <c r="A42" s="61" t="s">
        <v>71</v>
      </c>
      <c r="B42" s="61"/>
      <c r="C42" s="62" t="s">
        <v>72</v>
      </c>
      <c r="D42" s="62" t="s">
        <v>73</v>
      </c>
      <c r="E42" s="62" t="s">
        <v>74</v>
      </c>
      <c r="F42" s="62" t="s">
        <v>75</v>
      </c>
      <c r="G42" s="94" t="s">
        <v>29</v>
      </c>
    </row>
    <row r="43" spans="1:7" ht="12.75" customHeight="1">
      <c r="A43" s="61"/>
      <c r="B43" s="61"/>
      <c r="C43" s="63"/>
      <c r="D43" s="63"/>
      <c r="G43" s="94"/>
    </row>
    <row r="44" spans="1:7" ht="12.75" customHeight="1">
      <c r="A44" s="64" t="s">
        <v>56</v>
      </c>
      <c r="B44" s="65"/>
      <c r="C44" s="90"/>
      <c r="D44" s="90"/>
      <c r="E44" s="95"/>
      <c r="F44" s="90"/>
      <c r="G44" s="192">
        <f>SUM(C44:F44)</f>
        <v>0</v>
      </c>
    </row>
    <row r="45" spans="1:13" s="66" customFormat="1" ht="12.75" customHeight="1">
      <c r="A45" s="64" t="s">
        <v>57</v>
      </c>
      <c r="B45" s="65"/>
      <c r="C45" s="92"/>
      <c r="D45" s="92"/>
      <c r="E45" s="92"/>
      <c r="F45" s="92"/>
      <c r="G45" s="192">
        <f>SUM(C45:F45)</f>
        <v>0</v>
      </c>
      <c r="J45" s="67"/>
      <c r="L45" s="97"/>
      <c r="M45" s="93"/>
    </row>
    <row r="46" spans="1:13" s="69" customFormat="1" ht="12.75" customHeight="1">
      <c r="A46" s="68" t="s">
        <v>45</v>
      </c>
      <c r="C46" s="72">
        <f>C44-C45</f>
        <v>0</v>
      </c>
      <c r="D46" s="72">
        <f>D44-D45</f>
        <v>0</v>
      </c>
      <c r="E46" s="72">
        <f>E44-E45</f>
        <v>0</v>
      </c>
      <c r="F46" s="72">
        <f>F44-F45</f>
        <v>0</v>
      </c>
      <c r="G46" s="72">
        <f>G44-G45</f>
        <v>0</v>
      </c>
      <c r="J46" s="67"/>
      <c r="L46" s="97"/>
      <c r="M46" s="93"/>
    </row>
    <row r="47" spans="1:13" s="69" customFormat="1" ht="12.75" customHeight="1">
      <c r="A47" s="68"/>
      <c r="C47" s="62"/>
      <c r="D47" s="62"/>
      <c r="E47" s="70"/>
      <c r="F47" s="62"/>
      <c r="J47" s="67"/>
      <c r="L47" s="97"/>
      <c r="M47" s="93"/>
    </row>
    <row r="48" spans="1:13" s="69" customFormat="1" ht="12.75" customHeight="1">
      <c r="A48" s="235" t="s">
        <v>22</v>
      </c>
      <c r="B48" s="236"/>
      <c r="C48" s="236"/>
      <c r="D48" s="236"/>
      <c r="E48" s="236"/>
      <c r="F48" s="236"/>
      <c r="J48" s="67"/>
      <c r="L48" s="97"/>
      <c r="M48" s="93"/>
    </row>
    <row r="49" spans="1:13" s="69" customFormat="1" ht="12.75" customHeight="1">
      <c r="A49" s="121"/>
      <c r="B49" s="66"/>
      <c r="C49" s="66"/>
      <c r="D49" s="66"/>
      <c r="E49" s="66"/>
      <c r="F49" s="66"/>
      <c r="J49" s="67"/>
      <c r="L49" s="97"/>
      <c r="M49" s="93"/>
    </row>
    <row r="50" spans="1:13" s="173" customFormat="1" ht="42" customHeight="1">
      <c r="A50" s="237" t="s">
        <v>144</v>
      </c>
      <c r="B50" s="238"/>
      <c r="C50" s="238"/>
      <c r="D50" s="238"/>
      <c r="E50" s="238"/>
      <c r="F50" s="238"/>
      <c r="J50" s="174"/>
      <c r="L50" s="102"/>
      <c r="M50" s="175"/>
    </row>
    <row r="51" spans="1:13" s="69" customFormat="1" ht="12.75" customHeight="1">
      <c r="A51" s="122"/>
      <c r="C51" s="62"/>
      <c r="D51" s="62"/>
      <c r="E51" s="70"/>
      <c r="F51" s="62"/>
      <c r="J51" s="67"/>
      <c r="L51" s="97"/>
      <c r="M51" s="93"/>
    </row>
    <row r="52" spans="1:13" s="69" customFormat="1" ht="12.75" customHeight="1">
      <c r="A52" s="68" t="s">
        <v>99</v>
      </c>
      <c r="C52" s="179"/>
      <c r="D52" s="62"/>
      <c r="E52" s="70"/>
      <c r="F52" s="62"/>
      <c r="J52" s="67"/>
      <c r="L52" s="97"/>
      <c r="M52" s="93"/>
    </row>
    <row r="53" spans="1:13" s="69" customFormat="1" ht="12.75" customHeight="1">
      <c r="A53" s="122" t="s">
        <v>106</v>
      </c>
      <c r="C53" s="179"/>
      <c r="D53" s="62"/>
      <c r="E53" s="70"/>
      <c r="F53" s="62"/>
      <c r="J53" s="67"/>
      <c r="L53" s="97"/>
      <c r="M53" s="93"/>
    </row>
    <row r="54" spans="1:13" s="69" customFormat="1" ht="12.75" customHeight="1">
      <c r="A54" s="122" t="s">
        <v>107</v>
      </c>
      <c r="C54" s="179"/>
      <c r="D54" s="62"/>
      <c r="E54" s="70"/>
      <c r="F54" s="62"/>
      <c r="J54" s="67"/>
      <c r="L54" s="97"/>
      <c r="M54" s="93"/>
    </row>
    <row r="55" spans="1:13" s="69" customFormat="1" ht="12.75" customHeight="1">
      <c r="A55" s="68" t="s">
        <v>108</v>
      </c>
      <c r="C55" s="179"/>
      <c r="D55" s="62"/>
      <c r="E55" s="70"/>
      <c r="F55" s="62"/>
      <c r="J55" s="67"/>
      <c r="L55" s="97"/>
      <c r="M55" s="93"/>
    </row>
    <row r="56" spans="1:13" s="69" customFormat="1" ht="12.75" customHeight="1">
      <c r="A56" s="68" t="s">
        <v>98</v>
      </c>
      <c r="C56" s="179"/>
      <c r="D56" s="62"/>
      <c r="E56" s="70"/>
      <c r="F56" s="62"/>
      <c r="J56" s="67"/>
      <c r="L56" s="97"/>
      <c r="M56" s="93"/>
    </row>
    <row r="57" spans="1:13" s="69" customFormat="1" ht="12.75" customHeight="1">
      <c r="A57" s="68" t="s">
        <v>97</v>
      </c>
      <c r="C57" s="179"/>
      <c r="D57" s="62"/>
      <c r="E57" s="70"/>
      <c r="F57" s="62"/>
      <c r="J57" s="67"/>
      <c r="L57" s="97"/>
      <c r="M57" s="93"/>
    </row>
    <row r="58" spans="1:13" s="69" customFormat="1" ht="12.75" customHeight="1">
      <c r="A58" s="68" t="s">
        <v>96</v>
      </c>
      <c r="C58" s="179"/>
      <c r="D58" s="62"/>
      <c r="E58" s="70"/>
      <c r="F58" s="62"/>
      <c r="J58" s="67"/>
      <c r="L58" s="97"/>
      <c r="M58" s="93"/>
    </row>
    <row r="59" spans="1:13" s="69" customFormat="1" ht="12.75" customHeight="1">
      <c r="A59" s="68"/>
      <c r="C59" s="150"/>
      <c r="D59" s="62"/>
      <c r="E59" s="70"/>
      <c r="F59" s="62"/>
      <c r="J59" s="67"/>
      <c r="L59" s="97"/>
      <c r="M59" s="93"/>
    </row>
    <row r="60" spans="1:13" s="69" customFormat="1" ht="12.75" customHeight="1">
      <c r="A60" s="68" t="s">
        <v>110</v>
      </c>
      <c r="C60" s="72" t="str">
        <f>IF(SUM(C53:C55)&gt;0,"Yes","No")</f>
        <v>No</v>
      </c>
      <c r="D60" s="62"/>
      <c r="E60" s="70"/>
      <c r="F60" s="62"/>
      <c r="J60" s="67"/>
      <c r="L60" s="97"/>
      <c r="M60" s="93"/>
    </row>
    <row r="61" spans="1:13" s="69" customFormat="1" ht="12.75" customHeight="1">
      <c r="A61" s="68"/>
      <c r="C61" s="62"/>
      <c r="D61" s="62"/>
      <c r="E61" s="70"/>
      <c r="F61" s="62"/>
      <c r="J61" s="67"/>
      <c r="L61" s="97"/>
      <c r="M61" s="93"/>
    </row>
    <row r="62" spans="1:13" s="69" customFormat="1" ht="12.75" customHeight="1">
      <c r="A62" s="121"/>
      <c r="C62" s="62"/>
      <c r="D62" s="62"/>
      <c r="E62" s="70"/>
      <c r="F62" s="62"/>
      <c r="J62" s="67"/>
      <c r="L62" s="97"/>
      <c r="M62" s="93"/>
    </row>
    <row r="63" spans="3:13" s="69" customFormat="1" ht="12.75" customHeight="1">
      <c r="C63" s="62"/>
      <c r="D63" s="62"/>
      <c r="E63" s="70"/>
      <c r="J63" s="67"/>
      <c r="L63" s="97"/>
      <c r="M63" s="93"/>
    </row>
    <row r="64" spans="1:13" s="69" customFormat="1" ht="12.75" customHeight="1">
      <c r="A64" s="71" t="s">
        <v>45</v>
      </c>
      <c r="B64" s="70"/>
      <c r="C64" s="72">
        <f>C44-C45</f>
        <v>0</v>
      </c>
      <c r="D64" s="72">
        <f>D44-D45</f>
        <v>0</v>
      </c>
      <c r="E64" s="72">
        <f>E44-E45</f>
        <v>0</v>
      </c>
      <c r="F64" s="72">
        <f>F44-F45</f>
        <v>0</v>
      </c>
      <c r="J64" s="67"/>
      <c r="L64" s="97"/>
      <c r="M64" s="93"/>
    </row>
    <row r="65" spans="1:13" s="69" customFormat="1" ht="12.75" customHeight="1">
      <c r="A65" s="68"/>
      <c r="C65" s="62"/>
      <c r="D65" s="62"/>
      <c r="E65" s="70"/>
      <c r="J65" s="67"/>
      <c r="L65" s="97"/>
      <c r="M65" s="93"/>
    </row>
    <row r="66" spans="1:13" s="74" customFormat="1" ht="12.75" customHeight="1">
      <c r="A66" s="73" t="s">
        <v>53</v>
      </c>
      <c r="C66" s="91">
        <f>SUM(D30:D37)</f>
        <v>0</v>
      </c>
      <c r="D66" s="91">
        <f>C66</f>
        <v>0</v>
      </c>
      <c r="E66" s="91">
        <f>C66</f>
        <v>0</v>
      </c>
      <c r="F66" s="91">
        <f>C66</f>
        <v>0</v>
      </c>
      <c r="L66" s="97"/>
      <c r="M66" s="97"/>
    </row>
    <row r="67" spans="1:13" s="69" customFormat="1" ht="12.75" customHeight="1">
      <c r="A67" s="68"/>
      <c r="C67" s="62"/>
      <c r="D67" s="62"/>
      <c r="E67" s="70"/>
      <c r="J67" s="67"/>
      <c r="L67" s="97"/>
      <c r="M67" s="93"/>
    </row>
    <row r="68" spans="1:13" s="69" customFormat="1" ht="12.75" customHeight="1">
      <c r="A68" s="68" t="s">
        <v>54</v>
      </c>
      <c r="C68" s="72">
        <f>C64*C66</f>
        <v>0</v>
      </c>
      <c r="D68" s="72">
        <f>D64*D66</f>
        <v>0</v>
      </c>
      <c r="E68" s="72">
        <f>E64*E66</f>
        <v>0</v>
      </c>
      <c r="F68" s="72">
        <f>F64*F66</f>
        <v>0</v>
      </c>
      <c r="J68" s="67"/>
      <c r="L68" s="97"/>
      <c r="M68" s="93"/>
    </row>
    <row r="69" spans="3:13" s="69" customFormat="1" ht="12.75" customHeight="1">
      <c r="C69" s="62"/>
      <c r="D69" s="62"/>
      <c r="E69" s="70"/>
      <c r="J69" s="67"/>
      <c r="L69" s="97"/>
      <c r="M69" s="93"/>
    </row>
    <row r="70" spans="1:8" s="69" customFormat="1" ht="37.5" customHeight="1">
      <c r="A70" s="75" t="s">
        <v>48</v>
      </c>
      <c r="B70" s="76"/>
      <c r="C70" s="62" t="s">
        <v>82</v>
      </c>
      <c r="D70" s="62" t="s">
        <v>153</v>
      </c>
      <c r="E70" s="62" t="s">
        <v>154</v>
      </c>
      <c r="F70" s="62" t="s">
        <v>155</v>
      </c>
      <c r="G70" s="62" t="s">
        <v>156</v>
      </c>
      <c r="H70" s="62" t="s">
        <v>157</v>
      </c>
    </row>
    <row r="71" spans="1:8" s="78" customFormat="1" ht="12.75" customHeight="1">
      <c r="A71" s="76"/>
      <c r="B71" s="76"/>
      <c r="C71" s="106"/>
      <c r="D71" s="65"/>
      <c r="E71" s="65"/>
      <c r="F71" s="77"/>
      <c r="H71" s="94"/>
    </row>
    <row r="72" spans="1:8" s="78" customFormat="1" ht="12.75" customHeight="1">
      <c r="A72" s="76" t="s">
        <v>85</v>
      </c>
      <c r="B72" s="76"/>
      <c r="C72" s="151">
        <f>'Provision Standards'!B32</f>
        <v>1</v>
      </c>
      <c r="D72" s="152">
        <f>C68*'Provision Standards'!$B$32*'Provision Standards'!B22</f>
        <v>0</v>
      </c>
      <c r="E72" s="152">
        <f>D68*'Provision Standards'!$B$32*'Provision Standards'!C22</f>
        <v>0</v>
      </c>
      <c r="F72" s="152">
        <f>E68*'Provision Standards'!$B$32*'Provision Standards'!D22</f>
        <v>0</v>
      </c>
      <c r="G72" s="152">
        <f>F68*'Provision Standards'!$B$32*'Provision Standards'!E22</f>
        <v>0</v>
      </c>
      <c r="H72" s="177">
        <f aca="true" t="shared" si="0" ref="H72:H77">SUM(D72:G72)</f>
        <v>0</v>
      </c>
    </row>
    <row r="73" spans="1:8" s="78" customFormat="1" ht="12.75" customHeight="1">
      <c r="A73" s="76" t="s">
        <v>42</v>
      </c>
      <c r="C73" s="151">
        <f>'Provision Standards'!B27</f>
        <v>8</v>
      </c>
      <c r="D73" s="152">
        <f>C68*'Provision Standards'!$B$27*'Provision Standards'!B17</f>
        <v>0</v>
      </c>
      <c r="E73" s="152">
        <f>D68*'Provision Standards'!$B$27*'Provision Standards'!C17</f>
        <v>0</v>
      </c>
      <c r="F73" s="152">
        <f>E68*'Provision Standards'!$B$27*'Provision Standards'!D17</f>
        <v>0</v>
      </c>
      <c r="G73" s="152">
        <f>F68*'Provision Standards'!$B$27*'Provision Standards'!E17</f>
        <v>0</v>
      </c>
      <c r="H73" s="177">
        <f t="shared" si="0"/>
        <v>0</v>
      </c>
    </row>
    <row r="74" spans="1:8" s="78" customFormat="1" ht="12.75" customHeight="1">
      <c r="A74" s="76" t="s">
        <v>151</v>
      </c>
      <c r="B74" s="76"/>
      <c r="C74" s="151">
        <f>'Provision Standards'!B28</f>
        <v>2</v>
      </c>
      <c r="D74" s="152">
        <f>C68*'Provision Standards'!$B$28*'Provision Standards'!B18</f>
        <v>0</v>
      </c>
      <c r="E74" s="152">
        <f>D68*'Provision Standards'!$B$28*'Provision Standards'!C18</f>
        <v>0</v>
      </c>
      <c r="F74" s="152">
        <f>E68*'Provision Standards'!$B$28*'Provision Standards'!D18</f>
        <v>0</v>
      </c>
      <c r="G74" s="152">
        <f>F68*'Provision Standards'!$B$28*'Provision Standards'!E18</f>
        <v>0</v>
      </c>
      <c r="H74" s="177">
        <f t="shared" si="0"/>
        <v>0</v>
      </c>
    </row>
    <row r="75" spans="1:8" s="78" customFormat="1" ht="12.75" customHeight="1">
      <c r="A75" s="76" t="s">
        <v>49</v>
      </c>
      <c r="B75" s="76"/>
      <c r="C75" s="151">
        <f>'Provision Standards'!B29</f>
        <v>9</v>
      </c>
      <c r="D75" s="152">
        <f>C68*'Provision Standards'!$B$29*'Provision Standards'!B19</f>
        <v>0</v>
      </c>
      <c r="E75" s="152">
        <f>D68*'Provision Standards'!$B$29*'Provision Standards'!C19</f>
        <v>0</v>
      </c>
      <c r="F75" s="152">
        <f>E68*'Provision Standards'!$B$29*'Provision Standards'!D19</f>
        <v>0</v>
      </c>
      <c r="G75" s="152">
        <f>F68*'Provision Standards'!$B$29*'Provision Standards'!E19</f>
        <v>0</v>
      </c>
      <c r="H75" s="177">
        <f t="shared" si="0"/>
        <v>0</v>
      </c>
    </row>
    <row r="76" spans="1:8" s="78" customFormat="1" ht="12.75" customHeight="1">
      <c r="A76" s="76" t="s">
        <v>51</v>
      </c>
      <c r="B76" s="76"/>
      <c r="C76" s="151">
        <f>'Provision Standards'!B30</f>
        <v>12</v>
      </c>
      <c r="D76" s="152">
        <f>$C$68*C76*'Provision Standards'!$B$20</f>
        <v>0</v>
      </c>
      <c r="E76" s="152">
        <f>$D$68*C76*'Provision Standards'!$C$20</f>
        <v>0</v>
      </c>
      <c r="F76" s="152">
        <f>$E$68*C76*'Provision Standards'!$D$20</f>
        <v>0</v>
      </c>
      <c r="G76" s="152">
        <f>$F$68*C76*'Provision Standards'!$E$20</f>
        <v>0</v>
      </c>
      <c r="H76" s="177">
        <f t="shared" si="0"/>
        <v>0</v>
      </c>
    </row>
    <row r="77" spans="1:8" s="78" customFormat="1" ht="12.75" customHeight="1">
      <c r="A77" s="76" t="s">
        <v>136</v>
      </c>
      <c r="B77" s="76"/>
      <c r="C77" s="151">
        <f>'Provision Standards'!B31</f>
        <v>8</v>
      </c>
      <c r="D77" s="152">
        <f>C68*'Provision Standards'!$B$31*'Provision Standards'!B21</f>
        <v>0</v>
      </c>
      <c r="E77" s="152">
        <f>D68*'Provision Standards'!$B$31*'Provision Standards'!C21</f>
        <v>0</v>
      </c>
      <c r="F77" s="152">
        <f>E68*'Provision Standards'!$B$31*'Provision Standards'!D21</f>
        <v>0</v>
      </c>
      <c r="G77" s="152">
        <f>F68*'Provision Standards'!$B$31*'Provision Standards'!E21</f>
        <v>0</v>
      </c>
      <c r="H77" s="177">
        <f t="shared" si="0"/>
        <v>0</v>
      </c>
    </row>
    <row r="78" spans="1:13" s="78" customFormat="1" ht="12.75" customHeight="1">
      <c r="A78" s="76" t="s">
        <v>29</v>
      </c>
      <c r="B78" s="76"/>
      <c r="C78" s="151">
        <f aca="true" t="shared" si="1" ref="C78:H78">SUM(C72:C77)</f>
        <v>40</v>
      </c>
      <c r="D78" s="151">
        <f t="shared" si="1"/>
        <v>0</v>
      </c>
      <c r="E78" s="151">
        <f t="shared" si="1"/>
        <v>0</v>
      </c>
      <c r="F78" s="151">
        <f t="shared" si="1"/>
        <v>0</v>
      </c>
      <c r="G78" s="151">
        <f t="shared" si="1"/>
        <v>0</v>
      </c>
      <c r="H78" s="151">
        <f t="shared" si="1"/>
        <v>0</v>
      </c>
      <c r="J78" s="79"/>
      <c r="L78" s="97"/>
      <c r="M78" s="93"/>
    </row>
    <row r="79" spans="1:13" s="78" customFormat="1" ht="12.75" customHeight="1">
      <c r="A79" s="76"/>
      <c r="B79" s="76"/>
      <c r="C79" s="65"/>
      <c r="D79" s="65"/>
      <c r="E79" s="77"/>
      <c r="H79" s="62"/>
      <c r="J79" s="79"/>
      <c r="L79" s="97"/>
      <c r="M79" s="93"/>
    </row>
    <row r="80" spans="1:13" s="78" customFormat="1" ht="12.75" customHeight="1">
      <c r="A80" s="81" t="s">
        <v>95</v>
      </c>
      <c r="B80" s="76"/>
      <c r="C80" s="65"/>
      <c r="D80" s="65"/>
      <c r="E80" s="77"/>
      <c r="H80" s="62"/>
      <c r="J80" s="79"/>
      <c r="L80" s="97"/>
      <c r="M80" s="93"/>
    </row>
    <row r="81" spans="1:8" s="78" customFormat="1" ht="12.75" customHeight="1">
      <c r="A81" s="76" t="s">
        <v>87</v>
      </c>
      <c r="B81" s="76"/>
      <c r="C81" s="107"/>
      <c r="D81"/>
      <c r="E81"/>
      <c r="F81"/>
      <c r="G81"/>
      <c r="H81" s="178">
        <f>'Background Calculations'!K92</f>
        <v>0</v>
      </c>
    </row>
    <row r="82" spans="1:13" s="78" customFormat="1" ht="12.75" customHeight="1">
      <c r="A82" s="76"/>
      <c r="B82" s="76"/>
      <c r="C82" s="65"/>
      <c r="D82" s="65"/>
      <c r="E82" s="77"/>
      <c r="H82" s="62"/>
      <c r="J82" s="79"/>
      <c r="L82" s="97"/>
      <c r="M82" s="93"/>
    </row>
    <row r="83" spans="1:13" s="69" customFormat="1" ht="12.75" customHeight="1">
      <c r="A83" s="68"/>
      <c r="C83" s="62"/>
      <c r="D83" s="62"/>
      <c r="E83" s="70"/>
      <c r="F83" s="62"/>
      <c r="J83" s="67"/>
      <c r="L83" s="97"/>
      <c r="M83" s="93"/>
    </row>
    <row r="84" spans="1:13" s="69" customFormat="1" ht="12.75" customHeight="1">
      <c r="A84" s="245" t="s">
        <v>100</v>
      </c>
      <c r="B84" s="246"/>
      <c r="C84" s="246"/>
      <c r="D84" s="246"/>
      <c r="E84" s="246"/>
      <c r="F84" s="246"/>
      <c r="G84" s="246"/>
      <c r="H84" s="246"/>
      <c r="J84" s="67"/>
      <c r="L84" s="97"/>
      <c r="M84" s="93"/>
    </row>
    <row r="85" spans="1:13" s="69" customFormat="1" ht="12.75" customHeight="1">
      <c r="A85" s="121"/>
      <c r="C85" s="62"/>
      <c r="D85" s="62"/>
      <c r="E85" s="70"/>
      <c r="F85" s="62"/>
      <c r="J85" s="67"/>
      <c r="L85" s="97"/>
      <c r="M85" s="93"/>
    </row>
    <row r="86" spans="1:13" s="173" customFormat="1" ht="12.75" customHeight="1">
      <c r="A86" s="243" t="s">
        <v>135</v>
      </c>
      <c r="B86" s="244"/>
      <c r="C86" s="244"/>
      <c r="D86" s="244"/>
      <c r="E86" s="244"/>
      <c r="F86" s="244"/>
      <c r="G86" s="244"/>
      <c r="H86" s="244"/>
      <c r="J86" s="174"/>
      <c r="L86" s="102"/>
      <c r="M86" s="175"/>
    </row>
    <row r="87" spans="1:13" s="173" customFormat="1" ht="12.75" customHeight="1">
      <c r="A87" s="198"/>
      <c r="B87" s="176"/>
      <c r="C87" s="176"/>
      <c r="D87" s="176"/>
      <c r="E87" s="176"/>
      <c r="F87" s="176"/>
      <c r="G87" s="176"/>
      <c r="H87" s="176"/>
      <c r="J87" s="174"/>
      <c r="L87" s="102"/>
      <c r="M87" s="175"/>
    </row>
    <row r="88" spans="1:13" s="173" customFormat="1" ht="25.5" customHeight="1">
      <c r="A88" s="247" t="s">
        <v>134</v>
      </c>
      <c r="B88" s="244"/>
      <c r="C88" s="244"/>
      <c r="D88" s="244"/>
      <c r="E88" s="244"/>
      <c r="F88" s="244"/>
      <c r="G88" s="244"/>
      <c r="H88" s="244"/>
      <c r="J88" s="174"/>
      <c r="L88" s="102"/>
      <c r="M88" s="175"/>
    </row>
    <row r="89" spans="1:13" s="173" customFormat="1" ht="12.75" customHeight="1">
      <c r="A89" s="197"/>
      <c r="B89" s="176"/>
      <c r="C89" s="176"/>
      <c r="D89" s="176"/>
      <c r="E89" s="176"/>
      <c r="F89" s="176"/>
      <c r="G89" s="176"/>
      <c r="H89" s="176"/>
      <c r="J89" s="174"/>
      <c r="L89" s="102"/>
      <c r="M89" s="175"/>
    </row>
    <row r="90" spans="1:13" s="173" customFormat="1" ht="25.5" customHeight="1">
      <c r="A90" s="247" t="s">
        <v>146</v>
      </c>
      <c r="B90" s="248"/>
      <c r="C90" s="248"/>
      <c r="D90" s="248"/>
      <c r="E90" s="248"/>
      <c r="F90" s="248"/>
      <c r="G90" s="248"/>
      <c r="H90" s="248"/>
      <c r="J90" s="174"/>
      <c r="L90" s="102"/>
      <c r="M90" s="175"/>
    </row>
    <row r="91" spans="1:13" s="173" customFormat="1" ht="12.75" customHeight="1">
      <c r="A91" s="197"/>
      <c r="B91" s="214"/>
      <c r="C91" s="214"/>
      <c r="D91" s="214"/>
      <c r="E91" s="214"/>
      <c r="F91" s="214"/>
      <c r="G91" s="214"/>
      <c r="H91" s="214"/>
      <c r="J91" s="174"/>
      <c r="L91" s="102"/>
      <c r="M91" s="175"/>
    </row>
    <row r="92" spans="1:13" s="173" customFormat="1" ht="51.75" customHeight="1">
      <c r="A92" s="243" t="s">
        <v>147</v>
      </c>
      <c r="B92" s="244"/>
      <c r="C92" s="244"/>
      <c r="D92" s="244"/>
      <c r="E92" s="244"/>
      <c r="F92" s="244"/>
      <c r="G92" s="244"/>
      <c r="H92" s="244"/>
      <c r="J92" s="174"/>
      <c r="L92" s="102"/>
      <c r="M92" s="175"/>
    </row>
    <row r="93" spans="10:13" s="173" customFormat="1" ht="12.75" customHeight="1">
      <c r="J93" s="174"/>
      <c r="L93" s="102"/>
      <c r="M93" s="175"/>
    </row>
    <row r="94" spans="1:13" s="78" customFormat="1" ht="63" customHeight="1">
      <c r="A94" s="199" t="s">
        <v>132</v>
      </c>
      <c r="B94" s="201"/>
      <c r="C94" s="202" t="s">
        <v>81</v>
      </c>
      <c r="D94" s="203" t="s">
        <v>35</v>
      </c>
      <c r="E94" s="203" t="s">
        <v>78</v>
      </c>
      <c r="F94" s="204" t="s">
        <v>121</v>
      </c>
      <c r="G94" s="204" t="s">
        <v>79</v>
      </c>
      <c r="J94" s="79"/>
      <c r="L94" s="97"/>
      <c r="M94" s="93"/>
    </row>
    <row r="95" spans="1:13" s="78" customFormat="1" ht="12.75" customHeight="1">
      <c r="A95" s="201"/>
      <c r="B95" s="201"/>
      <c r="C95" s="205"/>
      <c r="D95" s="203"/>
      <c r="E95" s="203"/>
      <c r="F95" s="204"/>
      <c r="G95" s="206"/>
      <c r="J95" s="79"/>
      <c r="L95" s="97"/>
      <c r="M95" s="93"/>
    </row>
    <row r="96" spans="1:13" s="78" customFormat="1" ht="12.75" customHeight="1">
      <c r="A96" s="201" t="s">
        <v>85</v>
      </c>
      <c r="B96" s="201"/>
      <c r="C96" s="152">
        <f aca="true" t="shared" si="2" ref="C96:C101">H72</f>
        <v>0</v>
      </c>
      <c r="D96" s="200">
        <f>'Provision Standards'!B49</f>
        <v>1000</v>
      </c>
      <c r="E96" s="80" t="str">
        <f aca="true" t="shared" si="3" ref="E96:E101">IF(C96&gt;=D96,"Yes","No")</f>
        <v>No</v>
      </c>
      <c r="F96" s="105">
        <f aca="true" t="shared" si="4" ref="F96:F101">IF(E96="Yes",C96,"")</f>
      </c>
      <c r="G96" s="105">
        <f aca="true" t="shared" si="5" ref="G96:G101">IF(E96="No",C96,"")</f>
        <v>0</v>
      </c>
      <c r="J96" s="79"/>
      <c r="L96" s="97"/>
      <c r="M96" s="93"/>
    </row>
    <row r="97" spans="1:13" s="78" customFormat="1" ht="12.75" customHeight="1">
      <c r="A97" s="201" t="s">
        <v>42</v>
      </c>
      <c r="B97" s="201"/>
      <c r="C97" s="152">
        <f t="shared" si="2"/>
        <v>0</v>
      </c>
      <c r="D97" s="200">
        <f>'Provision Standards'!B38</f>
        <v>500</v>
      </c>
      <c r="E97" s="80" t="str">
        <f t="shared" si="3"/>
        <v>No</v>
      </c>
      <c r="F97" s="104">
        <f t="shared" si="4"/>
      </c>
      <c r="G97" s="104">
        <f t="shared" si="5"/>
        <v>0</v>
      </c>
      <c r="J97" s="79"/>
      <c r="L97" s="97"/>
      <c r="M97" s="93"/>
    </row>
    <row r="98" spans="1:13" s="78" customFormat="1" ht="12.75" customHeight="1">
      <c r="A98" s="201" t="s">
        <v>151</v>
      </c>
      <c r="B98" s="201"/>
      <c r="C98" s="152">
        <f t="shared" si="2"/>
        <v>0</v>
      </c>
      <c r="D98" s="200">
        <f>'Provision Standards'!B39</f>
        <v>1500</v>
      </c>
      <c r="E98" s="80" t="str">
        <f t="shared" si="3"/>
        <v>No</v>
      </c>
      <c r="F98" s="104">
        <f t="shared" si="4"/>
      </c>
      <c r="G98" s="104">
        <f t="shared" si="5"/>
        <v>0</v>
      </c>
      <c r="J98" s="79"/>
      <c r="L98" s="97"/>
      <c r="M98" s="93"/>
    </row>
    <row r="99" spans="1:13" s="78" customFormat="1" ht="12.75" customHeight="1">
      <c r="A99" s="201" t="s">
        <v>49</v>
      </c>
      <c r="B99" s="201"/>
      <c r="C99" s="152">
        <f t="shared" si="2"/>
        <v>0</v>
      </c>
      <c r="D99" s="200">
        <f>'Provision Standards'!B40</f>
        <v>1000</v>
      </c>
      <c r="E99" s="80" t="str">
        <f t="shared" si="3"/>
        <v>No</v>
      </c>
      <c r="F99" s="104">
        <f t="shared" si="4"/>
      </c>
      <c r="G99" s="104">
        <f t="shared" si="5"/>
        <v>0</v>
      </c>
      <c r="J99" s="79"/>
      <c r="L99" s="97"/>
      <c r="M99" s="93"/>
    </row>
    <row r="100" spans="1:13" s="78" customFormat="1" ht="12.75" customHeight="1">
      <c r="A100" s="201" t="s">
        <v>51</v>
      </c>
      <c r="B100" s="201"/>
      <c r="C100" s="152">
        <f t="shared" si="2"/>
        <v>0</v>
      </c>
      <c r="D100" s="200">
        <f>'Provision Standards'!B44</f>
        <v>6426</v>
      </c>
      <c r="E100" s="80" t="str">
        <f t="shared" si="3"/>
        <v>No</v>
      </c>
      <c r="F100" s="104">
        <f t="shared" si="4"/>
      </c>
      <c r="G100" s="104">
        <f t="shared" si="5"/>
        <v>0</v>
      </c>
      <c r="J100" s="79"/>
      <c r="L100" s="97"/>
      <c r="M100" s="93"/>
    </row>
    <row r="101" spans="1:13" s="78" customFormat="1" ht="12.75" customHeight="1">
      <c r="A101" s="201" t="s">
        <v>136</v>
      </c>
      <c r="B101" s="201"/>
      <c r="C101" s="152">
        <f t="shared" si="2"/>
        <v>0</v>
      </c>
      <c r="D101" s="200">
        <f>'Provision Standards'!B48</f>
        <v>5000</v>
      </c>
      <c r="E101" s="80" t="str">
        <f t="shared" si="3"/>
        <v>No</v>
      </c>
      <c r="F101" s="104">
        <f t="shared" si="4"/>
      </c>
      <c r="G101" s="104">
        <f t="shared" si="5"/>
        <v>0</v>
      </c>
      <c r="J101" s="79"/>
      <c r="L101" s="97"/>
      <c r="M101" s="93"/>
    </row>
    <row r="102" spans="1:13" s="78" customFormat="1" ht="12.75" customHeight="1">
      <c r="A102" s="201" t="s">
        <v>29</v>
      </c>
      <c r="B102" s="201"/>
      <c r="C102" s="152">
        <f>SUM(C96:C101)</f>
        <v>0</v>
      </c>
      <c r="D102" s="203"/>
      <c r="E102" s="207"/>
      <c r="F102" s="152">
        <f>SUM(F96:F101)</f>
        <v>0</v>
      </c>
      <c r="G102" s="152">
        <f>SUM(G96:G101)</f>
        <v>0</v>
      </c>
      <c r="J102" s="79"/>
      <c r="L102" s="97"/>
      <c r="M102" s="93"/>
    </row>
    <row r="103" spans="1:13" s="78" customFormat="1" ht="12.75" customHeight="1">
      <c r="A103" s="201"/>
      <c r="B103" s="201"/>
      <c r="C103" s="203"/>
      <c r="D103" s="203"/>
      <c r="E103" s="207"/>
      <c r="F103" s="205"/>
      <c r="G103" s="205"/>
      <c r="H103" s="62"/>
      <c r="J103" s="79"/>
      <c r="L103" s="97"/>
      <c r="M103" s="93"/>
    </row>
    <row r="104" spans="1:13" s="78" customFormat="1" ht="12.75" customHeight="1">
      <c r="A104" s="208" t="s">
        <v>17</v>
      </c>
      <c r="B104" s="201"/>
      <c r="C104" s="218"/>
      <c r="D104" s="218"/>
      <c r="E104" s="218"/>
      <c r="F104" s="218"/>
      <c r="G104" s="104">
        <f>'Background Calculations'!K92</f>
        <v>0</v>
      </c>
      <c r="J104" s="79"/>
      <c r="L104" s="97"/>
      <c r="M104" s="93"/>
    </row>
    <row r="105" spans="1:13" s="78" customFormat="1" ht="12.75" customHeight="1">
      <c r="A105" s="76"/>
      <c r="B105" s="76"/>
      <c r="C105" s="65"/>
      <c r="D105" s="65"/>
      <c r="E105" s="77"/>
      <c r="J105" s="79"/>
      <c r="L105" s="97"/>
      <c r="M105" s="93"/>
    </row>
    <row r="106" spans="1:13" s="78" customFormat="1" ht="12.75" customHeight="1">
      <c r="A106" s="76"/>
      <c r="B106" s="76"/>
      <c r="C106" s="65"/>
      <c r="D106" s="65"/>
      <c r="E106" s="77"/>
      <c r="J106" s="79"/>
      <c r="L106" s="97"/>
      <c r="M106" s="93"/>
    </row>
    <row r="107" spans="1:13" s="78" customFormat="1" ht="63.75" customHeight="1">
      <c r="A107" s="199" t="s">
        <v>133</v>
      </c>
      <c r="B107" s="201"/>
      <c r="C107" s="203" t="s">
        <v>152</v>
      </c>
      <c r="D107" s="203" t="s">
        <v>139</v>
      </c>
      <c r="E107" s="77"/>
      <c r="J107" s="79"/>
      <c r="L107" s="97"/>
      <c r="M107" s="93"/>
    </row>
    <row r="108" spans="1:13" s="78" customFormat="1" ht="12.75" customHeight="1">
      <c r="A108" s="201"/>
      <c r="B108" s="201"/>
      <c r="C108" s="203"/>
      <c r="D108" s="203"/>
      <c r="E108" s="77"/>
      <c r="J108" s="79"/>
      <c r="L108" s="97"/>
      <c r="M108" s="93"/>
    </row>
    <row r="109" spans="1:13" s="78" customFormat="1" ht="12.75" customHeight="1">
      <c r="A109" s="201" t="s">
        <v>85</v>
      </c>
      <c r="B109" s="201"/>
      <c r="C109" s="213">
        <f>'Background Calculations'!G20</f>
        <v>41.29544010496588</v>
      </c>
      <c r="D109" s="213">
        <f aca="true" t="shared" si="6" ref="D109:D114">C109*C96</f>
        <v>0</v>
      </c>
      <c r="E109" s="77"/>
      <c r="J109" s="79"/>
      <c r="L109" s="97"/>
      <c r="M109" s="93"/>
    </row>
    <row r="110" spans="1:13" s="78" customFormat="1" ht="12.75" customHeight="1">
      <c r="A110" s="201" t="s">
        <v>42</v>
      </c>
      <c r="B110" s="201"/>
      <c r="C110" s="213">
        <f>'Background Calculations'!G21</f>
        <v>22.122557199088867</v>
      </c>
      <c r="D110" s="213">
        <f t="shared" si="6"/>
        <v>0</v>
      </c>
      <c r="E110" s="77"/>
      <c r="J110" s="79"/>
      <c r="L110" s="97"/>
      <c r="M110" s="93"/>
    </row>
    <row r="111" spans="1:13" s="78" customFormat="1" ht="12.75" customHeight="1">
      <c r="A111" s="201" t="s">
        <v>151</v>
      </c>
      <c r="B111" s="201"/>
      <c r="C111" s="213">
        <f>'Background Calculations'!G22</f>
        <v>87.99861641415349</v>
      </c>
      <c r="D111" s="213">
        <f t="shared" si="6"/>
        <v>0</v>
      </c>
      <c r="E111" s="77"/>
      <c r="J111" s="79"/>
      <c r="L111" s="97"/>
      <c r="M111" s="93"/>
    </row>
    <row r="112" spans="1:13" s="78" customFormat="1" ht="12.75" customHeight="1">
      <c r="A112" s="201" t="s">
        <v>49</v>
      </c>
      <c r="B112" s="201"/>
      <c r="C112" s="213">
        <f>'Background Calculations'!G23</f>
        <v>22.122557199088867</v>
      </c>
      <c r="D112" s="213">
        <f t="shared" si="6"/>
        <v>0</v>
      </c>
      <c r="E112" s="77"/>
      <c r="J112" s="79"/>
      <c r="L112" s="97"/>
      <c r="M112" s="93"/>
    </row>
    <row r="113" spans="1:13" s="78" customFormat="1" ht="12.75" customHeight="1">
      <c r="A113" s="201" t="s">
        <v>138</v>
      </c>
      <c r="B113" s="201"/>
      <c r="C113" s="213" t="e">
        <f>'Background Calculations'!H79</f>
        <v>#DIV/0!</v>
      </c>
      <c r="D113" s="213" t="e">
        <f t="shared" si="6"/>
        <v>#DIV/0!</v>
      </c>
      <c r="E113" s="77"/>
      <c r="J113" s="79"/>
      <c r="L113" s="97"/>
      <c r="M113" s="93"/>
    </row>
    <row r="114" spans="1:13" s="78" customFormat="1" ht="12.75" customHeight="1">
      <c r="A114" s="201" t="s">
        <v>136</v>
      </c>
      <c r="B114" s="201"/>
      <c r="C114" s="213">
        <f>'Background Calculations'!G32</f>
        <v>36.870928665148114</v>
      </c>
      <c r="D114" s="213">
        <f t="shared" si="6"/>
        <v>0</v>
      </c>
      <c r="E114" s="77"/>
      <c r="J114" s="79"/>
      <c r="L114" s="97"/>
      <c r="M114" s="93"/>
    </row>
    <row r="115" spans="1:13" s="78" customFormat="1" ht="12.75" customHeight="1">
      <c r="A115" s="201" t="s">
        <v>3</v>
      </c>
      <c r="B115" s="201"/>
      <c r="C115" s="213">
        <f>'Background Calculations'!G31</f>
        <v>0</v>
      </c>
      <c r="D115" s="213">
        <f>C115*G104</f>
        <v>0</v>
      </c>
      <c r="E115" s="77"/>
      <c r="J115" s="79"/>
      <c r="L115" s="97"/>
      <c r="M115" s="93"/>
    </row>
    <row r="116" spans="1:13" s="78" customFormat="1" ht="12.75" customHeight="1">
      <c r="A116" s="201" t="s">
        <v>77</v>
      </c>
      <c r="B116" s="201"/>
      <c r="C116" s="203"/>
      <c r="D116" s="213" t="e">
        <f>SUM(D109:D115)</f>
        <v>#DIV/0!</v>
      </c>
      <c r="E116" s="77"/>
      <c r="J116" s="79"/>
      <c r="L116" s="97"/>
      <c r="M116" s="93"/>
    </row>
    <row r="117" spans="1:13" s="78" customFormat="1" ht="12.75" customHeight="1">
      <c r="A117" s="209" t="s">
        <v>142</v>
      </c>
      <c r="B117" s="201"/>
      <c r="C117" s="205"/>
      <c r="D117" s="82">
        <f>G46</f>
        <v>0</v>
      </c>
      <c r="E117" s="77"/>
      <c r="J117" s="79"/>
      <c r="L117" s="97"/>
      <c r="M117" s="93"/>
    </row>
    <row r="118" spans="1:13" s="78" customFormat="1" ht="12.75" customHeight="1">
      <c r="A118" s="209" t="s">
        <v>150</v>
      </c>
      <c r="B118" s="201"/>
      <c r="C118" s="205"/>
      <c r="D118" s="120" t="e">
        <f>D116/D117</f>
        <v>#DIV/0!</v>
      </c>
      <c r="E118" s="77"/>
      <c r="J118" s="79"/>
      <c r="L118" s="97"/>
      <c r="M118" s="93"/>
    </row>
    <row r="119" spans="1:13" s="78" customFormat="1" ht="12.75" customHeight="1">
      <c r="A119" s="76"/>
      <c r="B119" s="76"/>
      <c r="C119" s="65"/>
      <c r="D119" s="65"/>
      <c r="E119" s="77"/>
      <c r="J119" s="79"/>
      <c r="L119" s="97"/>
      <c r="M119" s="93"/>
    </row>
    <row r="120" spans="1:13" s="78" customFormat="1" ht="12.75" customHeight="1">
      <c r="A120" s="76"/>
      <c r="B120" s="76"/>
      <c r="C120" s="65"/>
      <c r="D120" s="65"/>
      <c r="E120" s="77"/>
      <c r="J120" s="79"/>
      <c r="L120" s="97"/>
      <c r="M120" s="93"/>
    </row>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spans="5:13" ht="12.75" customHeight="1">
      <c r="E146" s="39"/>
      <c r="J146" s="39"/>
      <c r="L146" s="39"/>
      <c r="M146" s="39"/>
    </row>
    <row r="147" spans="5:13" ht="12.75" customHeight="1">
      <c r="E147" s="39"/>
      <c r="J147" s="39"/>
      <c r="L147" s="39"/>
      <c r="M147" s="39"/>
    </row>
    <row r="148" spans="5:13" ht="12.75" customHeight="1">
      <c r="E148" s="39"/>
      <c r="J148" s="39"/>
      <c r="L148" s="39"/>
      <c r="M148" s="39"/>
    </row>
    <row r="149" spans="5:13" ht="12.75" customHeight="1">
      <c r="E149" s="39"/>
      <c r="J149" s="39"/>
      <c r="L149" s="39"/>
      <c r="M149" s="39"/>
    </row>
    <row r="150" spans="5:13" ht="12.75" customHeight="1">
      <c r="E150" s="39"/>
      <c r="J150" s="39"/>
      <c r="L150" s="39"/>
      <c r="M150" s="39"/>
    </row>
    <row r="151" spans="5:13" ht="12.75" customHeight="1">
      <c r="E151" s="39"/>
      <c r="J151" s="39"/>
      <c r="L151" s="39"/>
      <c r="M151" s="39"/>
    </row>
    <row r="152" spans="5:13" ht="12.75" customHeight="1">
      <c r="E152" s="39"/>
      <c r="J152" s="39"/>
      <c r="L152" s="39"/>
      <c r="M152" s="39"/>
    </row>
    <row r="153" spans="5:13" ht="12.75" customHeight="1">
      <c r="E153" s="39"/>
      <c r="J153" s="39"/>
      <c r="L153" s="39"/>
      <c r="M153" s="39"/>
    </row>
    <row r="154" spans="5:13" ht="12.75" customHeight="1">
      <c r="E154" s="39"/>
      <c r="J154" s="39"/>
      <c r="L154" s="39"/>
      <c r="M154" s="39"/>
    </row>
    <row r="155" spans="5:13" ht="12.75" customHeight="1">
      <c r="E155" s="39"/>
      <c r="J155" s="39"/>
      <c r="L155" s="39"/>
      <c r="M155" s="39"/>
    </row>
    <row r="156" spans="5:13" ht="12.75" customHeight="1">
      <c r="E156" s="39"/>
      <c r="J156" s="39"/>
      <c r="L156" s="39"/>
      <c r="M156" s="39"/>
    </row>
    <row r="157" spans="5:13" ht="12.75" customHeight="1">
      <c r="E157" s="39"/>
      <c r="J157" s="39"/>
      <c r="L157" s="39"/>
      <c r="M157" s="39"/>
    </row>
    <row r="158" spans="5:13" ht="12.75" customHeight="1">
      <c r="E158" s="39"/>
      <c r="J158" s="39"/>
      <c r="L158" s="39"/>
      <c r="M158" s="39"/>
    </row>
    <row r="159" spans="5:13" ht="12.75" customHeight="1">
      <c r="E159" s="39"/>
      <c r="J159" s="39"/>
      <c r="L159" s="39"/>
      <c r="M159" s="39"/>
    </row>
    <row r="160" spans="1:12" ht="12.75" customHeight="1">
      <c r="A160" s="83"/>
      <c r="B160" s="83"/>
      <c r="C160" s="38"/>
      <c r="D160" s="84"/>
      <c r="E160" s="85"/>
      <c r="F160" s="86"/>
      <c r="G160" s="85"/>
      <c r="H160" s="85"/>
      <c r="J160" s="50"/>
      <c r="L160" s="99"/>
    </row>
    <row r="161" spans="1:12" ht="12.75" customHeight="1">
      <c r="A161" s="83"/>
      <c r="B161" s="83"/>
      <c r="C161" s="38"/>
      <c r="D161" s="84"/>
      <c r="E161" s="85"/>
      <c r="F161" s="86"/>
      <c r="G161" s="85"/>
      <c r="H161" s="85"/>
      <c r="J161" s="50"/>
      <c r="L161" s="99"/>
    </row>
    <row r="162" spans="1:12" ht="12.75" customHeight="1">
      <c r="A162" s="83"/>
      <c r="B162" s="83"/>
      <c r="C162" s="38"/>
      <c r="D162" s="84"/>
      <c r="E162" s="85"/>
      <c r="F162" s="86"/>
      <c r="G162" s="85"/>
      <c r="H162" s="85"/>
      <c r="J162" s="50"/>
      <c r="L162" s="99"/>
    </row>
    <row r="163" spans="1:12" ht="12.75" customHeight="1">
      <c r="A163" s="83"/>
      <c r="B163" s="83"/>
      <c r="C163" s="38"/>
      <c r="D163" s="84"/>
      <c r="E163" s="85"/>
      <c r="F163" s="86"/>
      <c r="G163" s="85"/>
      <c r="H163" s="85"/>
      <c r="J163" s="50"/>
      <c r="L163" s="99"/>
    </row>
    <row r="164" spans="1:12" ht="12.75" customHeight="1">
      <c r="A164" s="83"/>
      <c r="B164" s="83"/>
      <c r="C164" s="38"/>
      <c r="D164" s="84"/>
      <c r="E164" s="85"/>
      <c r="F164" s="86"/>
      <c r="G164" s="85"/>
      <c r="H164" s="85"/>
      <c r="J164" s="50"/>
      <c r="L164" s="99"/>
    </row>
    <row r="165" spans="1:12" ht="12.75" customHeight="1">
      <c r="A165" s="83"/>
      <c r="B165" s="83"/>
      <c r="C165" s="38"/>
      <c r="D165" s="84"/>
      <c r="E165" s="85"/>
      <c r="F165" s="86"/>
      <c r="G165" s="85"/>
      <c r="H165" s="85"/>
      <c r="J165" s="50"/>
      <c r="L165" s="99"/>
    </row>
    <row r="166" spans="1:12" ht="12.75" customHeight="1">
      <c r="A166" s="83"/>
      <c r="B166" s="83"/>
      <c r="C166" s="38"/>
      <c r="D166" s="84"/>
      <c r="E166" s="85"/>
      <c r="F166" s="86"/>
      <c r="G166" s="85"/>
      <c r="H166" s="85"/>
      <c r="J166" s="50"/>
      <c r="L166" s="99"/>
    </row>
    <row r="167" spans="1:12" ht="12.75" customHeight="1">
      <c r="A167" s="83"/>
      <c r="B167" s="83"/>
      <c r="C167" s="38"/>
      <c r="D167" s="84"/>
      <c r="E167" s="85"/>
      <c r="F167" s="86"/>
      <c r="G167" s="85"/>
      <c r="H167" s="85"/>
      <c r="J167" s="50"/>
      <c r="L167" s="99"/>
    </row>
    <row r="168" spans="1:12" ht="12.75" customHeight="1">
      <c r="A168" s="83"/>
      <c r="B168" s="83"/>
      <c r="C168" s="38"/>
      <c r="D168" s="84"/>
      <c r="E168" s="85"/>
      <c r="F168" s="86"/>
      <c r="G168" s="85"/>
      <c r="H168" s="85"/>
      <c r="J168" s="50"/>
      <c r="L168" s="99"/>
    </row>
    <row r="169" spans="1:12" ht="12.75" customHeight="1">
      <c r="A169" s="83"/>
      <c r="B169" s="83"/>
      <c r="C169" s="38"/>
      <c r="D169" s="84"/>
      <c r="E169" s="85"/>
      <c r="F169" s="86"/>
      <c r="G169" s="85"/>
      <c r="H169" s="85"/>
      <c r="J169" s="50"/>
      <c r="L169" s="99"/>
    </row>
    <row r="170" spans="1:12" ht="12.75" customHeight="1">
      <c r="A170" s="83"/>
      <c r="B170" s="83"/>
      <c r="C170" s="38"/>
      <c r="D170" s="84"/>
      <c r="E170" s="85"/>
      <c r="F170" s="86"/>
      <c r="G170" s="85"/>
      <c r="H170" s="85"/>
      <c r="J170" s="50"/>
      <c r="L170" s="99"/>
    </row>
    <row r="171" spans="1:13" s="38" customFormat="1" ht="12.75" customHeight="1">
      <c r="A171" s="83"/>
      <c r="B171" s="83"/>
      <c r="D171" s="84"/>
      <c r="E171" s="87"/>
      <c r="F171" s="84"/>
      <c r="G171" s="87"/>
      <c r="H171" s="87"/>
      <c r="J171" s="87"/>
      <c r="L171" s="99"/>
      <c r="M171" s="98"/>
    </row>
    <row r="172" spans="1:13" s="38" customFormat="1" ht="12.75" customHeight="1">
      <c r="A172" s="83"/>
      <c r="B172" s="83"/>
      <c r="D172" s="84"/>
      <c r="E172" s="84"/>
      <c r="F172" s="84"/>
      <c r="G172" s="63"/>
      <c r="H172" s="84"/>
      <c r="J172" s="84"/>
      <c r="L172" s="99"/>
      <c r="M172" s="98"/>
    </row>
    <row r="173" spans="1:13" s="38" customFormat="1" ht="12.75" customHeight="1">
      <c r="A173" s="83"/>
      <c r="B173" s="83"/>
      <c r="D173" s="84"/>
      <c r="E173" s="52"/>
      <c r="F173" s="84"/>
      <c r="G173" s="63"/>
      <c r="J173" s="53"/>
      <c r="L173" s="98"/>
      <c r="M173" s="98"/>
    </row>
    <row r="174" spans="1:13" s="38" customFormat="1" ht="12.75" customHeight="1">
      <c r="A174" s="83"/>
      <c r="B174" s="83"/>
      <c r="E174" s="87"/>
      <c r="F174" s="87"/>
      <c r="G174" s="87"/>
      <c r="H174" s="87"/>
      <c r="I174" s="87"/>
      <c r="J174" s="87"/>
      <c r="L174" s="99"/>
      <c r="M174" s="98"/>
    </row>
    <row r="175" spans="2:10" ht="12.75" customHeight="1">
      <c r="B175" s="38"/>
      <c r="C175" s="38"/>
      <c r="D175" s="63"/>
      <c r="E175" s="88"/>
      <c r="F175" s="89"/>
      <c r="G175" s="89"/>
      <c r="H175" s="89"/>
      <c r="I175" s="89"/>
      <c r="J175" s="85"/>
    </row>
    <row r="176" spans="2:10" ht="12.75" customHeight="1">
      <c r="B176" s="38"/>
      <c r="C176" s="38"/>
      <c r="D176" s="63"/>
      <c r="E176" s="88"/>
      <c r="F176" s="89"/>
      <c r="G176" s="89"/>
      <c r="H176" s="89"/>
      <c r="I176" s="89"/>
      <c r="J176" s="85"/>
    </row>
    <row r="177" spans="2:10" ht="12.75" customHeight="1">
      <c r="B177" s="38"/>
      <c r="C177" s="38"/>
      <c r="D177" s="63"/>
      <c r="E177" s="88"/>
      <c r="F177" s="89"/>
      <c r="G177" s="89"/>
      <c r="H177" s="89"/>
      <c r="I177" s="89"/>
      <c r="J177" s="85"/>
    </row>
    <row r="178" spans="2:10" ht="12.75" customHeight="1">
      <c r="B178" s="38"/>
      <c r="C178" s="38"/>
      <c r="D178" s="63"/>
      <c r="E178" s="88"/>
      <c r="F178" s="89"/>
      <c r="G178" s="89"/>
      <c r="H178" s="89"/>
      <c r="I178" s="89"/>
      <c r="J178" s="85"/>
    </row>
    <row r="179" spans="2:10" ht="12.75" customHeight="1">
      <c r="B179" s="38"/>
      <c r="C179" s="38"/>
      <c r="D179" s="63"/>
      <c r="E179" s="88"/>
      <c r="F179" s="89"/>
      <c r="G179" s="89"/>
      <c r="H179" s="89"/>
      <c r="I179" s="89"/>
      <c r="J179" s="85"/>
    </row>
    <row r="180" spans="2:10" ht="12.75" customHeight="1">
      <c r="B180" s="38"/>
      <c r="C180" s="38"/>
      <c r="D180" s="63"/>
      <c r="E180" s="88"/>
      <c r="F180" s="89"/>
      <c r="G180" s="89"/>
      <c r="H180" s="89"/>
      <c r="I180" s="89"/>
      <c r="J180" s="85"/>
    </row>
    <row r="181" spans="2:10" ht="12.75" customHeight="1">
      <c r="B181" s="38"/>
      <c r="C181" s="38"/>
      <c r="D181" s="63"/>
      <c r="E181" s="88"/>
      <c r="F181" s="89"/>
      <c r="G181" s="89"/>
      <c r="H181" s="89"/>
      <c r="I181" s="89"/>
      <c r="J181" s="85"/>
    </row>
    <row r="182" spans="2:4" ht="12.75" customHeight="1">
      <c r="B182" s="38"/>
      <c r="C182" s="38"/>
      <c r="D182" s="38"/>
    </row>
    <row r="183" spans="2:4" ht="12.75" customHeight="1">
      <c r="B183" s="38"/>
      <c r="C183" s="38"/>
      <c r="D183" s="38"/>
    </row>
    <row r="184" spans="2:4" ht="12.75" customHeight="1">
      <c r="B184" s="38"/>
      <c r="C184" s="38"/>
      <c r="D184" s="38"/>
    </row>
    <row r="185" spans="2:4" ht="12.75" customHeight="1">
      <c r="B185" s="38"/>
      <c r="C185" s="38"/>
      <c r="D185" s="38"/>
    </row>
    <row r="186" spans="2:4" ht="12.75" customHeight="1">
      <c r="B186" s="38"/>
      <c r="C186" s="38"/>
      <c r="D186" s="38"/>
    </row>
    <row r="187" spans="2:4" ht="12.75" customHeight="1">
      <c r="B187" s="38"/>
      <c r="C187" s="38"/>
      <c r="D187" s="38"/>
    </row>
    <row r="188" spans="2:4" ht="12.75" customHeight="1">
      <c r="B188" s="38"/>
      <c r="C188" s="38"/>
      <c r="D188" s="38"/>
    </row>
    <row r="189" spans="2:4" ht="12.75" customHeight="1">
      <c r="B189" s="38"/>
      <c r="C189" s="38"/>
      <c r="D189" s="38"/>
    </row>
    <row r="190" spans="2:4" ht="12.75" customHeight="1">
      <c r="B190" s="38"/>
      <c r="C190" s="38"/>
      <c r="D190" s="38"/>
    </row>
    <row r="191" spans="2:4" ht="12.75" customHeight="1">
      <c r="B191" s="38"/>
      <c r="C191" s="38"/>
      <c r="D191" s="38"/>
    </row>
    <row r="192" spans="2:4" ht="12.75" customHeight="1">
      <c r="B192" s="38"/>
      <c r="C192" s="38"/>
      <c r="D192" s="38"/>
    </row>
    <row r="193" spans="2:4" ht="12.75" customHeight="1">
      <c r="B193" s="38"/>
      <c r="C193" s="38"/>
      <c r="D193" s="38"/>
    </row>
    <row r="194" spans="2:4" ht="12.75" customHeight="1">
      <c r="B194" s="38"/>
      <c r="C194" s="38"/>
      <c r="D194" s="38"/>
    </row>
    <row r="195" spans="2:4" ht="12.75" customHeight="1">
      <c r="B195" s="38"/>
      <c r="C195" s="38"/>
      <c r="D195" s="38"/>
    </row>
    <row r="196" spans="2:4" ht="12.75" customHeight="1">
      <c r="B196" s="38"/>
      <c r="C196" s="38"/>
      <c r="D196" s="38"/>
    </row>
    <row r="197" spans="2:4" ht="12.75" customHeight="1">
      <c r="B197" s="38"/>
      <c r="C197" s="38"/>
      <c r="D197" s="38"/>
    </row>
    <row r="198" spans="2:4" ht="12.75" customHeight="1">
      <c r="B198" s="38"/>
      <c r="C198" s="38"/>
      <c r="D198" s="38"/>
    </row>
    <row r="199" spans="2:4" ht="12.75" customHeight="1">
      <c r="B199" s="38"/>
      <c r="C199" s="38"/>
      <c r="D199" s="38"/>
    </row>
    <row r="200" spans="2:4" ht="12.75" customHeight="1">
      <c r="B200" s="38"/>
      <c r="C200" s="38"/>
      <c r="D200" s="38"/>
    </row>
    <row r="201" spans="2:4" ht="12.75" customHeight="1">
      <c r="B201" s="38"/>
      <c r="C201" s="38"/>
      <c r="D201" s="38"/>
    </row>
    <row r="202" spans="2:4" ht="12.75" customHeight="1">
      <c r="B202" s="38"/>
      <c r="C202" s="38"/>
      <c r="D202" s="38"/>
    </row>
    <row r="203" spans="2:4" ht="12.75" customHeight="1">
      <c r="B203" s="38"/>
      <c r="C203" s="38"/>
      <c r="D203" s="38"/>
    </row>
    <row r="204" spans="2:4" ht="12.75" customHeight="1">
      <c r="B204" s="38"/>
      <c r="C204" s="38"/>
      <c r="D204" s="38"/>
    </row>
    <row r="205" spans="2:4" ht="12.75" customHeight="1">
      <c r="B205" s="38"/>
      <c r="C205" s="38"/>
      <c r="D205" s="38"/>
    </row>
    <row r="206" spans="2:4" ht="12.75" customHeight="1">
      <c r="B206" s="38"/>
      <c r="C206" s="38"/>
      <c r="D206" s="38"/>
    </row>
    <row r="207" spans="2:4" ht="12.75" customHeight="1">
      <c r="B207" s="38"/>
      <c r="C207" s="38"/>
      <c r="D207" s="38"/>
    </row>
    <row r="208" spans="2:4" ht="12.75" customHeight="1">
      <c r="B208" s="38"/>
      <c r="C208" s="38"/>
      <c r="D208" s="38"/>
    </row>
    <row r="209" spans="2:4" ht="12.75" customHeight="1">
      <c r="B209" s="38"/>
      <c r="C209" s="38"/>
      <c r="D209" s="38"/>
    </row>
    <row r="210" spans="2:4" ht="12.75" customHeight="1">
      <c r="B210" s="38"/>
      <c r="C210" s="38"/>
      <c r="D210" s="38"/>
    </row>
    <row r="211" spans="2:4" ht="12.75" customHeight="1">
      <c r="B211" s="38"/>
      <c r="C211" s="38"/>
      <c r="D211" s="38"/>
    </row>
    <row r="212" spans="2:4" ht="12.75" customHeight="1">
      <c r="B212" s="38"/>
      <c r="C212" s="38"/>
      <c r="D212" s="38"/>
    </row>
    <row r="213" spans="2:4" ht="12.75" customHeight="1">
      <c r="B213" s="38"/>
      <c r="C213" s="38"/>
      <c r="D213" s="38"/>
    </row>
    <row r="214" spans="2:4" ht="12.75" customHeight="1">
      <c r="B214" s="38"/>
      <c r="C214" s="38"/>
      <c r="D214" s="38"/>
    </row>
    <row r="215" spans="2:4" ht="12.75" customHeight="1">
      <c r="B215" s="38"/>
      <c r="C215" s="38"/>
      <c r="D215" s="38"/>
    </row>
    <row r="216" spans="2:4" ht="12.75" customHeight="1">
      <c r="B216" s="38"/>
      <c r="C216" s="38"/>
      <c r="D216" s="38"/>
    </row>
    <row r="217" spans="2:4" ht="12.75" customHeight="1">
      <c r="B217" s="38"/>
      <c r="C217" s="38"/>
      <c r="D217" s="38"/>
    </row>
    <row r="218" spans="2:4" ht="12.75" customHeight="1">
      <c r="B218" s="38"/>
      <c r="C218" s="38"/>
      <c r="D218" s="38"/>
    </row>
    <row r="219" spans="2:4" ht="12.75" customHeight="1">
      <c r="B219" s="38"/>
      <c r="C219" s="38"/>
      <c r="D219" s="38"/>
    </row>
    <row r="220" spans="2:4" ht="12.75" customHeight="1">
      <c r="B220" s="38"/>
      <c r="C220" s="38"/>
      <c r="D220" s="38"/>
    </row>
    <row r="221" spans="2:4" ht="12.75" customHeight="1">
      <c r="B221" s="38"/>
      <c r="C221" s="38"/>
      <c r="D221" s="38"/>
    </row>
    <row r="222" spans="2:4" ht="12.75" customHeight="1">
      <c r="B222" s="38"/>
      <c r="C222" s="38"/>
      <c r="D222" s="38"/>
    </row>
    <row r="223" spans="2:4" ht="12.75" customHeight="1">
      <c r="B223" s="38"/>
      <c r="C223" s="38"/>
      <c r="D223" s="38"/>
    </row>
    <row r="224" spans="2:4" ht="12.75" customHeight="1">
      <c r="B224" s="38"/>
      <c r="C224" s="38"/>
      <c r="D224" s="38"/>
    </row>
    <row r="225" spans="2:4" ht="12.75" customHeight="1">
      <c r="B225" s="38"/>
      <c r="C225" s="38"/>
      <c r="D225" s="38"/>
    </row>
    <row r="226" spans="2:4" ht="12.75" customHeight="1">
      <c r="B226" s="38"/>
      <c r="C226" s="38"/>
      <c r="D226" s="38"/>
    </row>
    <row r="227" spans="2:4" ht="12.75" customHeight="1">
      <c r="B227" s="38"/>
      <c r="C227" s="38"/>
      <c r="D227" s="38"/>
    </row>
    <row r="228" spans="2:4" ht="12.75" customHeight="1">
      <c r="B228" s="38"/>
      <c r="C228" s="38"/>
      <c r="D228" s="38"/>
    </row>
    <row r="229" spans="2:4" ht="12.75" customHeight="1">
      <c r="B229" s="38"/>
      <c r="C229" s="38"/>
      <c r="D229" s="38"/>
    </row>
    <row r="230" spans="2:4" ht="12.75" customHeight="1">
      <c r="B230" s="38"/>
      <c r="C230" s="38"/>
      <c r="D230" s="38"/>
    </row>
    <row r="231" spans="2:4" ht="12.75" customHeight="1">
      <c r="B231" s="38"/>
      <c r="C231" s="38"/>
      <c r="D231" s="38"/>
    </row>
    <row r="232" spans="2:4" ht="12.75" customHeight="1">
      <c r="B232" s="38"/>
      <c r="C232" s="38"/>
      <c r="D232" s="38"/>
    </row>
    <row r="233" spans="2:4" ht="12.75" customHeight="1">
      <c r="B233" s="38"/>
      <c r="C233" s="38"/>
      <c r="D233" s="38"/>
    </row>
    <row r="234" spans="2:4" ht="12.75" customHeight="1">
      <c r="B234" s="38"/>
      <c r="C234" s="38"/>
      <c r="D234" s="38"/>
    </row>
    <row r="235" spans="2:4" ht="12.75" customHeight="1">
      <c r="B235" s="38"/>
      <c r="C235" s="38"/>
      <c r="D235" s="38"/>
    </row>
    <row r="236" spans="2:4" ht="12.75" customHeight="1">
      <c r="B236" s="38"/>
      <c r="C236" s="38"/>
      <c r="D236" s="38"/>
    </row>
    <row r="237" spans="2:4" ht="12.75" customHeight="1">
      <c r="B237" s="38"/>
      <c r="C237" s="38"/>
      <c r="D237" s="38"/>
    </row>
    <row r="238" spans="2:4" ht="12.75" customHeight="1">
      <c r="B238" s="38"/>
      <c r="C238" s="38"/>
      <c r="D238" s="38"/>
    </row>
    <row r="239" spans="2:4" ht="12.75" customHeight="1">
      <c r="B239" s="38"/>
      <c r="C239" s="38"/>
      <c r="D239" s="38"/>
    </row>
    <row r="240" spans="2:4" ht="12.75" customHeight="1">
      <c r="B240" s="38"/>
      <c r="C240" s="38"/>
      <c r="D240" s="38"/>
    </row>
    <row r="241" spans="2:4" ht="12.75" customHeight="1">
      <c r="B241" s="38"/>
      <c r="C241" s="38"/>
      <c r="D241" s="38"/>
    </row>
    <row r="242" spans="2:4" ht="12.75" customHeight="1">
      <c r="B242" s="38"/>
      <c r="C242" s="38"/>
      <c r="D242" s="38"/>
    </row>
    <row r="243" spans="2:4" ht="12.75" customHeight="1">
      <c r="B243" s="38"/>
      <c r="C243" s="38"/>
      <c r="D243" s="38"/>
    </row>
    <row r="244" spans="2:4" ht="12.75" customHeight="1">
      <c r="B244" s="38"/>
      <c r="C244" s="38"/>
      <c r="D244" s="38"/>
    </row>
    <row r="245" spans="2:4" ht="12.75" customHeight="1">
      <c r="B245" s="38"/>
      <c r="C245" s="38"/>
      <c r="D245" s="38"/>
    </row>
    <row r="246" spans="2:4" ht="12.75" customHeight="1">
      <c r="B246" s="38"/>
      <c r="C246" s="38"/>
      <c r="D246" s="38"/>
    </row>
    <row r="247" spans="2:4" ht="12.75" customHeight="1">
      <c r="B247" s="38"/>
      <c r="C247" s="38"/>
      <c r="D247" s="38"/>
    </row>
    <row r="248" spans="2:4" ht="12.75" customHeight="1">
      <c r="B248" s="38"/>
      <c r="C248" s="38"/>
      <c r="D248" s="38"/>
    </row>
    <row r="249" spans="2:4" ht="12.75" customHeight="1">
      <c r="B249" s="38"/>
      <c r="C249" s="38"/>
      <c r="D249" s="38"/>
    </row>
    <row r="250" spans="2:4" ht="12.75" customHeight="1">
      <c r="B250" s="38"/>
      <c r="C250" s="38"/>
      <c r="D250" s="38"/>
    </row>
    <row r="251" spans="2:4" ht="12.75" customHeight="1">
      <c r="B251" s="38"/>
      <c r="C251" s="38"/>
      <c r="D251" s="38"/>
    </row>
    <row r="252" spans="2:4" ht="12.75" customHeight="1">
      <c r="B252" s="38"/>
      <c r="C252" s="38"/>
      <c r="D252" s="38"/>
    </row>
    <row r="253" spans="2:4" ht="12.75" customHeight="1">
      <c r="B253" s="38"/>
      <c r="C253" s="38"/>
      <c r="D253" s="38"/>
    </row>
    <row r="254" spans="2:4" ht="12.75" customHeight="1">
      <c r="B254" s="38"/>
      <c r="C254" s="38"/>
      <c r="D254" s="38"/>
    </row>
    <row r="255" spans="2:4" ht="12.75" customHeight="1">
      <c r="B255" s="38"/>
      <c r="C255" s="38"/>
      <c r="D255" s="38"/>
    </row>
    <row r="256" spans="2:4" ht="12.75" customHeight="1">
      <c r="B256" s="38"/>
      <c r="C256" s="38"/>
      <c r="D256" s="38"/>
    </row>
    <row r="257" spans="2:4" ht="12.75" customHeight="1">
      <c r="B257" s="38"/>
      <c r="C257" s="38"/>
      <c r="D257" s="38"/>
    </row>
    <row r="258" spans="2:4" ht="12.75" customHeight="1">
      <c r="B258" s="38"/>
      <c r="C258" s="38"/>
      <c r="D258" s="38"/>
    </row>
    <row r="259" spans="2:4" ht="12.75" customHeight="1">
      <c r="B259" s="38"/>
      <c r="C259" s="38"/>
      <c r="D259" s="38"/>
    </row>
    <row r="260" spans="2:4" ht="12.75" customHeight="1">
      <c r="B260" s="38"/>
      <c r="C260" s="38"/>
      <c r="D260" s="38"/>
    </row>
    <row r="261" spans="2:4" ht="12.75" customHeight="1">
      <c r="B261" s="38"/>
      <c r="C261" s="38"/>
      <c r="D261" s="38"/>
    </row>
    <row r="262" spans="2:4" ht="12.75" customHeight="1">
      <c r="B262" s="38"/>
      <c r="C262" s="38"/>
      <c r="D262" s="38"/>
    </row>
    <row r="263" spans="2:4" ht="12.75" customHeight="1">
      <c r="B263" s="38"/>
      <c r="C263" s="38"/>
      <c r="D263" s="38"/>
    </row>
    <row r="264" spans="2:4" ht="12.75" customHeight="1">
      <c r="B264" s="38"/>
      <c r="C264" s="38"/>
      <c r="D264" s="38"/>
    </row>
    <row r="265" spans="2:4" ht="12.75" customHeight="1">
      <c r="B265" s="38"/>
      <c r="C265" s="38"/>
      <c r="D265" s="38"/>
    </row>
    <row r="266" spans="2:4" ht="12.75" customHeight="1">
      <c r="B266" s="38"/>
      <c r="C266" s="38"/>
      <c r="D266" s="38"/>
    </row>
    <row r="267" spans="2:4" ht="12.75" customHeight="1">
      <c r="B267" s="38"/>
      <c r="C267" s="38"/>
      <c r="D267" s="38"/>
    </row>
    <row r="268" spans="2:4" ht="12.75" customHeight="1">
      <c r="B268" s="38"/>
      <c r="C268" s="38"/>
      <c r="D268" s="38"/>
    </row>
    <row r="269" spans="2:4" ht="12.75" customHeight="1">
      <c r="B269" s="38"/>
      <c r="C269" s="38"/>
      <c r="D269" s="38"/>
    </row>
    <row r="270" spans="2:4" ht="12.75" customHeight="1">
      <c r="B270" s="38"/>
      <c r="C270" s="38"/>
      <c r="D270" s="38"/>
    </row>
    <row r="271" spans="2:4" ht="12.75" customHeight="1">
      <c r="B271" s="38"/>
      <c r="C271" s="38"/>
      <c r="D271" s="38"/>
    </row>
    <row r="272" spans="2:4" ht="12.75" customHeight="1">
      <c r="B272" s="38"/>
      <c r="C272" s="38"/>
      <c r="D272" s="38"/>
    </row>
    <row r="273" spans="2:4" ht="12.75" customHeight="1">
      <c r="B273" s="38"/>
      <c r="C273" s="38"/>
      <c r="D273" s="38"/>
    </row>
    <row r="274" spans="2:4" ht="12.75" customHeight="1">
      <c r="B274" s="38"/>
      <c r="C274" s="38"/>
      <c r="D274" s="38"/>
    </row>
    <row r="275" spans="2:4" ht="12.75" customHeight="1">
      <c r="B275" s="38"/>
      <c r="C275" s="38"/>
      <c r="D275" s="38"/>
    </row>
    <row r="276" spans="2:4" ht="12.75" customHeight="1">
      <c r="B276" s="38"/>
      <c r="C276" s="38"/>
      <c r="D276" s="38"/>
    </row>
    <row r="277" spans="2:4" ht="12.75" customHeight="1">
      <c r="B277" s="38"/>
      <c r="C277" s="38"/>
      <c r="D277" s="38"/>
    </row>
    <row r="278" spans="2:4" ht="12.75" customHeight="1">
      <c r="B278" s="38"/>
      <c r="C278" s="38"/>
      <c r="D278" s="38"/>
    </row>
    <row r="279" spans="2:4" ht="12.75" customHeight="1">
      <c r="B279" s="38"/>
      <c r="C279" s="38"/>
      <c r="D279" s="38"/>
    </row>
    <row r="280" spans="2:4" ht="12.75" customHeight="1">
      <c r="B280" s="38"/>
      <c r="C280" s="38"/>
      <c r="D280" s="38"/>
    </row>
    <row r="281" spans="2:4" ht="12.75" customHeight="1">
      <c r="B281" s="38"/>
      <c r="C281" s="38"/>
      <c r="D281" s="38"/>
    </row>
    <row r="282" spans="2:4" ht="12.75" customHeight="1">
      <c r="B282" s="38"/>
      <c r="C282" s="38"/>
      <c r="D282" s="38"/>
    </row>
    <row r="283" spans="2:4" ht="12.75" customHeight="1">
      <c r="B283" s="38"/>
      <c r="C283" s="38"/>
      <c r="D283" s="38"/>
    </row>
    <row r="284" spans="2:4" ht="12.75" customHeight="1">
      <c r="B284" s="38"/>
      <c r="C284" s="38"/>
      <c r="D284" s="38"/>
    </row>
    <row r="285" spans="2:4" ht="12.75" customHeight="1">
      <c r="B285" s="38"/>
      <c r="C285" s="38"/>
      <c r="D285" s="38"/>
    </row>
    <row r="286" spans="2:4" ht="12.75" customHeight="1">
      <c r="B286" s="38"/>
      <c r="C286" s="38"/>
      <c r="D286" s="38"/>
    </row>
    <row r="287" spans="2:4" ht="12.75" customHeight="1">
      <c r="B287" s="38"/>
      <c r="C287" s="38"/>
      <c r="D287" s="38"/>
    </row>
    <row r="288" spans="2:4" ht="12.75" customHeight="1">
      <c r="B288" s="38"/>
      <c r="C288" s="38"/>
      <c r="D288" s="38"/>
    </row>
    <row r="289" spans="2:4" ht="12.75" customHeight="1">
      <c r="B289" s="38"/>
      <c r="C289" s="38"/>
      <c r="D289" s="38"/>
    </row>
    <row r="290" spans="2:4" ht="12.75" customHeight="1">
      <c r="B290" s="38"/>
      <c r="C290" s="38"/>
      <c r="D290" s="38"/>
    </row>
    <row r="291" spans="2:4" ht="12.75" customHeight="1">
      <c r="B291" s="38"/>
      <c r="C291" s="38"/>
      <c r="D291" s="38"/>
    </row>
    <row r="292" spans="2:4" ht="12.75" customHeight="1">
      <c r="B292" s="38"/>
      <c r="C292" s="38"/>
      <c r="D292" s="38"/>
    </row>
    <row r="293" spans="2:4" ht="12.75" customHeight="1">
      <c r="B293" s="38"/>
      <c r="C293" s="38"/>
      <c r="D293" s="38"/>
    </row>
    <row r="294" spans="2:4" ht="12.75" customHeight="1">
      <c r="B294" s="38"/>
      <c r="C294" s="38"/>
      <c r="D294" s="38"/>
    </row>
    <row r="295" spans="2:4" ht="12.75" customHeight="1">
      <c r="B295" s="38"/>
      <c r="C295" s="38"/>
      <c r="D295" s="38"/>
    </row>
    <row r="296" spans="2:4" ht="12.75" customHeight="1">
      <c r="B296" s="38"/>
      <c r="C296" s="38"/>
      <c r="D296" s="38"/>
    </row>
    <row r="297" spans="2:4" ht="12.75" customHeight="1">
      <c r="B297" s="38"/>
      <c r="C297" s="38"/>
      <c r="D297" s="38"/>
    </row>
    <row r="298" spans="2:4" ht="12.75" customHeight="1">
      <c r="B298" s="38"/>
      <c r="C298" s="38"/>
      <c r="D298" s="38"/>
    </row>
    <row r="299" spans="2:4" ht="12.75" customHeight="1">
      <c r="B299" s="38"/>
      <c r="C299" s="38"/>
      <c r="D299" s="38"/>
    </row>
    <row r="300" spans="2:4" ht="12.75" customHeight="1">
      <c r="B300" s="38"/>
      <c r="C300" s="38"/>
      <c r="D300" s="38"/>
    </row>
    <row r="301" spans="2:4" ht="12.75" customHeight="1">
      <c r="B301" s="38"/>
      <c r="C301" s="38"/>
      <c r="D301" s="38"/>
    </row>
    <row r="302" spans="2:4" ht="12.75" customHeight="1">
      <c r="B302" s="38"/>
      <c r="C302" s="38"/>
      <c r="D302" s="38"/>
    </row>
    <row r="303" spans="2:4" ht="12.75" customHeight="1">
      <c r="B303" s="38"/>
      <c r="C303" s="38"/>
      <c r="D303" s="38"/>
    </row>
    <row r="304" spans="2:4" ht="12.75" customHeight="1">
      <c r="B304" s="38"/>
      <c r="C304" s="38"/>
      <c r="D304" s="38"/>
    </row>
    <row r="305" spans="2:4" ht="12.75" customHeight="1">
      <c r="B305" s="38"/>
      <c r="C305" s="38"/>
      <c r="D305" s="38"/>
    </row>
    <row r="306" spans="2:4" ht="12.75" customHeight="1">
      <c r="B306" s="38"/>
      <c r="C306" s="38"/>
      <c r="D306" s="38"/>
    </row>
    <row r="307" spans="2:4" ht="12.75" customHeight="1">
      <c r="B307" s="38"/>
      <c r="C307" s="38"/>
      <c r="D307" s="38"/>
    </row>
    <row r="308" spans="2:4" ht="12.75" customHeight="1">
      <c r="B308" s="38"/>
      <c r="C308" s="38"/>
      <c r="D308" s="38"/>
    </row>
    <row r="309" spans="2:4" ht="12.75" customHeight="1">
      <c r="B309" s="38"/>
      <c r="C309" s="38"/>
      <c r="D309" s="38"/>
    </row>
    <row r="310" spans="2:4" ht="12.75" customHeight="1">
      <c r="B310" s="38"/>
      <c r="C310" s="38"/>
      <c r="D310" s="38"/>
    </row>
    <row r="311" spans="2:4" ht="12.75" customHeight="1">
      <c r="B311" s="38"/>
      <c r="C311" s="38"/>
      <c r="D311" s="38"/>
    </row>
    <row r="312" spans="2:4" ht="12.75" customHeight="1">
      <c r="B312" s="38"/>
      <c r="C312" s="38"/>
      <c r="D312" s="38"/>
    </row>
    <row r="313" spans="2:4" ht="12.75" customHeight="1">
      <c r="B313" s="38"/>
      <c r="C313" s="38"/>
      <c r="D313" s="38"/>
    </row>
    <row r="314" spans="2:4" ht="12.75" customHeight="1">
      <c r="B314" s="38"/>
      <c r="C314" s="38"/>
      <c r="D314" s="38"/>
    </row>
    <row r="315" spans="2:4" ht="12.75" customHeight="1">
      <c r="B315" s="38"/>
      <c r="C315" s="38"/>
      <c r="D315" s="38"/>
    </row>
    <row r="316" spans="2:4" ht="12.75" customHeight="1">
      <c r="B316" s="38"/>
      <c r="C316" s="38"/>
      <c r="D316" s="38"/>
    </row>
    <row r="317" spans="2:4" ht="12.75" customHeight="1">
      <c r="B317" s="38"/>
      <c r="C317" s="38"/>
      <c r="D317" s="38"/>
    </row>
    <row r="318" spans="2:4" ht="12.75" customHeight="1">
      <c r="B318" s="38"/>
      <c r="C318" s="38"/>
      <c r="D318" s="38"/>
    </row>
    <row r="319" spans="2:4" ht="12.75" customHeight="1">
      <c r="B319" s="38"/>
      <c r="C319" s="38"/>
      <c r="D319" s="38"/>
    </row>
    <row r="320" spans="2:4" ht="12.75" customHeight="1">
      <c r="B320" s="38"/>
      <c r="C320" s="38"/>
      <c r="D320" s="38"/>
    </row>
    <row r="321" spans="2:4" ht="12.75" customHeight="1">
      <c r="B321" s="38"/>
      <c r="C321" s="38"/>
      <c r="D321" s="38"/>
    </row>
    <row r="322" spans="2:4" ht="12.75" customHeight="1">
      <c r="B322" s="38"/>
      <c r="C322" s="38"/>
      <c r="D322" s="38"/>
    </row>
    <row r="323" spans="2:4" ht="12.75" customHeight="1">
      <c r="B323" s="38"/>
      <c r="C323" s="38"/>
      <c r="D323" s="38"/>
    </row>
    <row r="324" spans="2:4" ht="12.75" customHeight="1">
      <c r="B324" s="38"/>
      <c r="C324" s="38"/>
      <c r="D324" s="38"/>
    </row>
    <row r="325" spans="2:4" ht="12.75" customHeight="1">
      <c r="B325" s="38"/>
      <c r="C325" s="38"/>
      <c r="D325" s="38"/>
    </row>
    <row r="326" spans="2:4" ht="12.75" customHeight="1">
      <c r="B326" s="38"/>
      <c r="C326" s="38"/>
      <c r="D326" s="38"/>
    </row>
    <row r="327" spans="2:4" ht="12.75" customHeight="1">
      <c r="B327" s="38"/>
      <c r="C327" s="38"/>
      <c r="D327" s="38"/>
    </row>
    <row r="328" spans="2:4" ht="12.75" customHeight="1">
      <c r="B328" s="38"/>
      <c r="C328" s="38"/>
      <c r="D328" s="38"/>
    </row>
    <row r="329" spans="2:4" ht="12.75" customHeight="1">
      <c r="B329" s="38"/>
      <c r="C329" s="38"/>
      <c r="D329" s="38"/>
    </row>
    <row r="330" spans="2:4" ht="12.75" customHeight="1">
      <c r="B330" s="38"/>
      <c r="C330" s="38"/>
      <c r="D330" s="38"/>
    </row>
    <row r="331" spans="2:4" ht="12.75" customHeight="1">
      <c r="B331" s="38"/>
      <c r="C331" s="38"/>
      <c r="D331" s="38"/>
    </row>
    <row r="332" spans="2:4" ht="12.75" customHeight="1">
      <c r="B332" s="38"/>
      <c r="C332" s="38"/>
      <c r="D332" s="38"/>
    </row>
    <row r="333" spans="2:4" ht="12.75" customHeight="1">
      <c r="B333" s="38"/>
      <c r="C333" s="38"/>
      <c r="D333" s="38"/>
    </row>
    <row r="334" spans="2:4" ht="12.75" customHeight="1">
      <c r="B334" s="38"/>
      <c r="C334" s="38"/>
      <c r="D334" s="38"/>
    </row>
    <row r="335" spans="2:4" ht="12.75" customHeight="1">
      <c r="B335" s="38"/>
      <c r="C335" s="38"/>
      <c r="D335" s="38"/>
    </row>
    <row r="336" spans="2:4" ht="12.75" customHeight="1">
      <c r="B336" s="38"/>
      <c r="C336" s="38"/>
      <c r="D336" s="38"/>
    </row>
    <row r="337" spans="2:4" ht="12.75" customHeight="1">
      <c r="B337" s="38"/>
      <c r="C337" s="38"/>
      <c r="D337" s="38"/>
    </row>
    <row r="338" spans="2:4" ht="12.75" customHeight="1">
      <c r="B338" s="38"/>
      <c r="C338" s="38"/>
      <c r="D338" s="38"/>
    </row>
    <row r="339" spans="2:4" ht="12.75" customHeight="1">
      <c r="B339" s="38"/>
      <c r="C339" s="38"/>
      <c r="D339" s="38"/>
    </row>
    <row r="340" spans="2:4" ht="12.75" customHeight="1">
      <c r="B340" s="38"/>
      <c r="C340" s="38"/>
      <c r="D340" s="38"/>
    </row>
    <row r="341" spans="2:4" ht="12.75" customHeight="1">
      <c r="B341" s="38"/>
      <c r="C341" s="38"/>
      <c r="D341" s="38"/>
    </row>
    <row r="342" spans="2:4" ht="12.75" customHeight="1">
      <c r="B342" s="38"/>
      <c r="C342" s="38"/>
      <c r="D342" s="38"/>
    </row>
    <row r="343" spans="2:4" ht="12.75" customHeight="1">
      <c r="B343" s="38"/>
      <c r="C343" s="38"/>
      <c r="D343" s="38"/>
    </row>
    <row r="344" spans="2:4" ht="12.75" customHeight="1">
      <c r="B344" s="38"/>
      <c r="C344" s="38"/>
      <c r="D344" s="38"/>
    </row>
    <row r="345" spans="2:4" ht="12.75" customHeight="1">
      <c r="B345" s="38"/>
      <c r="C345" s="38"/>
      <c r="D345" s="38"/>
    </row>
    <row r="346" spans="2:4" ht="12.75" customHeight="1">
      <c r="B346" s="38"/>
      <c r="C346" s="38"/>
      <c r="D346" s="38"/>
    </row>
    <row r="347" spans="2:4" ht="12.75" customHeight="1">
      <c r="B347" s="38"/>
      <c r="C347" s="38"/>
      <c r="D347" s="38"/>
    </row>
    <row r="348" spans="2:4" ht="12.75" customHeight="1">
      <c r="B348" s="38"/>
      <c r="C348" s="38"/>
      <c r="D348" s="38"/>
    </row>
    <row r="349" spans="2:4" ht="12.75" customHeight="1">
      <c r="B349" s="38"/>
      <c r="C349" s="38"/>
      <c r="D349" s="38"/>
    </row>
    <row r="350" spans="2:4" ht="12.75" customHeight="1">
      <c r="B350" s="38"/>
      <c r="C350" s="38"/>
      <c r="D350" s="38"/>
    </row>
    <row r="351" spans="2:4" ht="12.75" customHeight="1">
      <c r="B351" s="38"/>
      <c r="C351" s="38"/>
      <c r="D351" s="38"/>
    </row>
    <row r="352" spans="2:4" ht="12.75" customHeight="1">
      <c r="B352" s="38"/>
      <c r="C352" s="38"/>
      <c r="D352" s="38"/>
    </row>
    <row r="353" spans="2:4" ht="12.75" customHeight="1">
      <c r="B353" s="38"/>
      <c r="C353" s="38"/>
      <c r="D353" s="38"/>
    </row>
    <row r="354" spans="2:4" ht="12.75" customHeight="1">
      <c r="B354" s="38"/>
      <c r="C354" s="38"/>
      <c r="D354" s="38"/>
    </row>
    <row r="355" spans="2:4" ht="12.75" customHeight="1">
      <c r="B355" s="38"/>
      <c r="C355" s="38"/>
      <c r="D355" s="38"/>
    </row>
    <row r="356" spans="2:4" ht="12.75" customHeight="1">
      <c r="B356" s="38"/>
      <c r="C356" s="38"/>
      <c r="D356" s="38"/>
    </row>
    <row r="357" spans="2:4" ht="12.75" customHeight="1">
      <c r="B357" s="38"/>
      <c r="C357" s="38"/>
      <c r="D357" s="38"/>
    </row>
    <row r="358" spans="2:4" ht="12.75" customHeight="1">
      <c r="B358" s="38"/>
      <c r="C358" s="38"/>
      <c r="D358" s="38"/>
    </row>
    <row r="359" spans="2:4" ht="12.75" customHeight="1">
      <c r="B359" s="38"/>
      <c r="C359" s="38"/>
      <c r="D359" s="38"/>
    </row>
    <row r="360" spans="2:4" ht="12.75" customHeight="1">
      <c r="B360" s="38"/>
      <c r="C360" s="38"/>
      <c r="D360" s="38"/>
    </row>
    <row r="361" spans="2:4" ht="12.75" customHeight="1">
      <c r="B361" s="38"/>
      <c r="C361" s="38"/>
      <c r="D361" s="38"/>
    </row>
    <row r="362" spans="2:4" ht="12.75" customHeight="1">
      <c r="B362" s="38"/>
      <c r="C362" s="38"/>
      <c r="D362" s="38"/>
    </row>
    <row r="363" spans="2:4" ht="12.75" customHeight="1">
      <c r="B363" s="38"/>
      <c r="C363" s="38"/>
      <c r="D363" s="38"/>
    </row>
    <row r="364" spans="2:4" ht="12.75" customHeight="1">
      <c r="B364" s="38"/>
      <c r="C364" s="38"/>
      <c r="D364" s="38"/>
    </row>
    <row r="365" spans="2:4" ht="12.75" customHeight="1">
      <c r="B365" s="38"/>
      <c r="C365" s="38"/>
      <c r="D365" s="38"/>
    </row>
    <row r="366" spans="2:4" ht="12.75" customHeight="1">
      <c r="B366" s="38"/>
      <c r="C366" s="38"/>
      <c r="D366" s="38"/>
    </row>
    <row r="367" spans="2:4" ht="12.75" customHeight="1">
      <c r="B367" s="38"/>
      <c r="C367" s="38"/>
      <c r="D367" s="38"/>
    </row>
    <row r="368" spans="2:4" ht="12.75" customHeight="1">
      <c r="B368" s="38"/>
      <c r="C368" s="38"/>
      <c r="D368" s="38"/>
    </row>
    <row r="369" spans="2:4" ht="12.75" customHeight="1">
      <c r="B369" s="38"/>
      <c r="C369" s="38"/>
      <c r="D369" s="38"/>
    </row>
    <row r="370" spans="2:4" ht="12.75" customHeight="1">
      <c r="B370" s="38"/>
      <c r="C370" s="38"/>
      <c r="D370" s="38"/>
    </row>
    <row r="371" spans="2:4" ht="12.75" customHeight="1">
      <c r="B371" s="38"/>
      <c r="C371" s="38"/>
      <c r="D371" s="38"/>
    </row>
    <row r="372" spans="2:4" ht="12.75" customHeight="1">
      <c r="B372" s="38"/>
      <c r="C372" s="38"/>
      <c r="D372" s="38"/>
    </row>
    <row r="373" spans="2:4" ht="12.75" customHeight="1">
      <c r="B373" s="38"/>
      <c r="C373" s="38"/>
      <c r="D373" s="38"/>
    </row>
    <row r="374" spans="2:4" ht="12.75" customHeight="1">
      <c r="B374" s="38"/>
      <c r="C374" s="38"/>
      <c r="D374" s="38"/>
    </row>
    <row r="375" spans="2:4" ht="12.75" customHeight="1">
      <c r="B375" s="38"/>
      <c r="C375" s="38"/>
      <c r="D375" s="38"/>
    </row>
    <row r="376" spans="2:4" ht="12.75" customHeight="1">
      <c r="B376" s="38"/>
      <c r="C376" s="38"/>
      <c r="D376" s="38"/>
    </row>
    <row r="377" spans="2:4" ht="12.75" customHeight="1">
      <c r="B377" s="38"/>
      <c r="C377" s="38"/>
      <c r="D377" s="38"/>
    </row>
    <row r="378" spans="2:4" ht="12.75" customHeight="1">
      <c r="B378" s="38"/>
      <c r="C378" s="38"/>
      <c r="D378" s="38"/>
    </row>
    <row r="379" spans="2:4" ht="12.75" customHeight="1">
      <c r="B379" s="38"/>
      <c r="C379" s="38"/>
      <c r="D379" s="38"/>
    </row>
    <row r="380" spans="2:4" ht="12.75" customHeight="1">
      <c r="B380" s="38"/>
      <c r="C380" s="38"/>
      <c r="D380" s="38"/>
    </row>
    <row r="381" spans="2:4" ht="12.75" customHeight="1">
      <c r="B381" s="38"/>
      <c r="C381" s="38"/>
      <c r="D381" s="38"/>
    </row>
    <row r="382" spans="2:4" ht="12.75" customHeight="1">
      <c r="B382" s="38"/>
      <c r="C382" s="38"/>
      <c r="D382" s="38"/>
    </row>
    <row r="383" spans="2:4" ht="12.75" customHeight="1">
      <c r="B383" s="38"/>
      <c r="C383" s="38"/>
      <c r="D383" s="38"/>
    </row>
    <row r="384" spans="2:4" ht="12.75" customHeight="1">
      <c r="B384" s="38"/>
      <c r="C384" s="38"/>
      <c r="D384" s="38"/>
    </row>
    <row r="385" spans="2:4" ht="12.75" customHeight="1">
      <c r="B385" s="38"/>
      <c r="C385" s="38"/>
      <c r="D385" s="38"/>
    </row>
    <row r="386" spans="2:4" ht="12.75" customHeight="1">
      <c r="B386" s="38"/>
      <c r="C386" s="38"/>
      <c r="D386" s="38"/>
    </row>
    <row r="387" spans="2:4" ht="12.75" customHeight="1">
      <c r="B387" s="38"/>
      <c r="C387" s="38"/>
      <c r="D387" s="38"/>
    </row>
    <row r="388" spans="2:4" ht="12.75" customHeight="1">
      <c r="B388" s="38"/>
      <c r="C388" s="38"/>
      <c r="D388" s="38"/>
    </row>
    <row r="389" spans="2:4" ht="12.75" customHeight="1">
      <c r="B389" s="38"/>
      <c r="C389" s="38"/>
      <c r="D389" s="38"/>
    </row>
    <row r="390" spans="2:4" ht="12.75" customHeight="1">
      <c r="B390" s="38"/>
      <c r="C390" s="38"/>
      <c r="D390" s="38"/>
    </row>
    <row r="391" spans="2:4" ht="12.75" customHeight="1">
      <c r="B391" s="38"/>
      <c r="C391" s="38"/>
      <c r="D391" s="38"/>
    </row>
    <row r="392" spans="2:4" ht="12.75" customHeight="1">
      <c r="B392" s="38"/>
      <c r="C392" s="38"/>
      <c r="D392" s="38"/>
    </row>
    <row r="393" spans="2:4" ht="12.75" customHeight="1">
      <c r="B393" s="38"/>
      <c r="C393" s="38"/>
      <c r="D393" s="38"/>
    </row>
    <row r="394" spans="2:4" ht="12.75" customHeight="1">
      <c r="B394" s="38"/>
      <c r="C394" s="38"/>
      <c r="D394" s="38"/>
    </row>
    <row r="395" spans="2:4" ht="12.75" customHeight="1">
      <c r="B395" s="38"/>
      <c r="C395" s="38"/>
      <c r="D395" s="38"/>
    </row>
    <row r="396" spans="2:4" ht="12.75" customHeight="1">
      <c r="B396" s="38"/>
      <c r="C396" s="38"/>
      <c r="D396" s="38"/>
    </row>
    <row r="397" spans="2:4" ht="12.75" customHeight="1">
      <c r="B397" s="38"/>
      <c r="C397" s="38"/>
      <c r="D397" s="38"/>
    </row>
    <row r="398" spans="2:4" ht="12.75" customHeight="1">
      <c r="B398" s="38"/>
      <c r="C398" s="38"/>
      <c r="D398" s="38"/>
    </row>
    <row r="399" spans="2:4" ht="12.75" customHeight="1">
      <c r="B399" s="38"/>
      <c r="C399" s="38"/>
      <c r="D399" s="38"/>
    </row>
    <row r="400" spans="2:4" ht="12.75" customHeight="1">
      <c r="B400" s="38"/>
      <c r="C400" s="38"/>
      <c r="D400" s="38"/>
    </row>
    <row r="401" spans="2:4" ht="12.75" customHeight="1">
      <c r="B401" s="38"/>
      <c r="C401" s="38"/>
      <c r="D401" s="38"/>
    </row>
    <row r="402" spans="2:4" ht="12.75" customHeight="1">
      <c r="B402" s="38"/>
      <c r="C402" s="38"/>
      <c r="D402" s="38"/>
    </row>
    <row r="403" spans="2:4" ht="12.75" customHeight="1">
      <c r="B403" s="38"/>
      <c r="C403" s="38"/>
      <c r="D403" s="38"/>
    </row>
    <row r="404" spans="2:4" ht="12.75" customHeight="1">
      <c r="B404" s="38"/>
      <c r="C404" s="38"/>
      <c r="D404" s="38"/>
    </row>
    <row r="405" spans="2:4" ht="12.75" customHeight="1">
      <c r="B405" s="38"/>
      <c r="C405" s="38"/>
      <c r="D405" s="38"/>
    </row>
    <row r="406" spans="2:4" ht="12.75" customHeight="1">
      <c r="B406" s="38"/>
      <c r="C406" s="38"/>
      <c r="D406" s="38"/>
    </row>
    <row r="407" spans="2:4" ht="12.75" customHeight="1">
      <c r="B407" s="38"/>
      <c r="C407" s="38"/>
      <c r="D407" s="38"/>
    </row>
    <row r="408" spans="2:4" ht="12.75" customHeight="1">
      <c r="B408" s="38"/>
      <c r="C408" s="38"/>
      <c r="D408" s="38"/>
    </row>
    <row r="409" spans="2:4" ht="12.75" customHeight="1">
      <c r="B409" s="38"/>
      <c r="C409" s="38"/>
      <c r="D409" s="38"/>
    </row>
    <row r="410" spans="2:4" ht="12.75" customHeight="1">
      <c r="B410" s="38"/>
      <c r="C410" s="38"/>
      <c r="D410" s="38"/>
    </row>
    <row r="411" spans="2:4" ht="12.75" customHeight="1">
      <c r="B411" s="38"/>
      <c r="C411" s="38"/>
      <c r="D411" s="38"/>
    </row>
    <row r="412" spans="2:4" ht="12.75" customHeight="1">
      <c r="B412" s="38"/>
      <c r="C412" s="38"/>
      <c r="D412" s="38"/>
    </row>
    <row r="413" spans="2:4" ht="12.75" customHeight="1">
      <c r="B413" s="38"/>
      <c r="C413" s="38"/>
      <c r="D413" s="38"/>
    </row>
    <row r="414" spans="2:4" ht="12.75" customHeight="1">
      <c r="B414" s="38"/>
      <c r="C414" s="38"/>
      <c r="D414" s="38"/>
    </row>
    <row r="415" spans="2:4" ht="12.75" customHeight="1">
      <c r="B415" s="38"/>
      <c r="C415" s="38"/>
      <c r="D415" s="38"/>
    </row>
    <row r="416" spans="2:4" ht="12.75" customHeight="1">
      <c r="B416" s="38"/>
      <c r="C416" s="38"/>
      <c r="D416" s="38"/>
    </row>
    <row r="417" spans="2:4" ht="12.75" customHeight="1">
      <c r="B417" s="38"/>
      <c r="C417" s="38"/>
      <c r="D417" s="38"/>
    </row>
    <row r="418" spans="2:4" ht="12.75" customHeight="1">
      <c r="B418" s="38"/>
      <c r="C418" s="38"/>
      <c r="D418" s="38"/>
    </row>
    <row r="419" spans="2:4" ht="12.75" customHeight="1">
      <c r="B419" s="38"/>
      <c r="C419" s="38"/>
      <c r="D419" s="38"/>
    </row>
    <row r="420" spans="2:4" ht="12.75" customHeight="1">
      <c r="B420" s="38"/>
      <c r="C420" s="38"/>
      <c r="D420" s="38"/>
    </row>
    <row r="421" spans="2:4" ht="12.75" customHeight="1">
      <c r="B421" s="38"/>
      <c r="C421" s="38"/>
      <c r="D421" s="38"/>
    </row>
    <row r="422" spans="2:4" ht="12.75" customHeight="1">
      <c r="B422" s="38"/>
      <c r="C422" s="38"/>
      <c r="D422" s="38"/>
    </row>
    <row r="423" spans="2:4" ht="12.75" customHeight="1">
      <c r="B423" s="38"/>
      <c r="C423" s="38"/>
      <c r="D423" s="38"/>
    </row>
    <row r="424" spans="2:4" ht="12.75" customHeight="1">
      <c r="B424" s="38"/>
      <c r="C424" s="38"/>
      <c r="D424" s="38"/>
    </row>
    <row r="425" spans="2:4" ht="12.75" customHeight="1">
      <c r="B425" s="38"/>
      <c r="C425" s="38"/>
      <c r="D425" s="38"/>
    </row>
    <row r="426" spans="2:4" ht="12.75" customHeight="1">
      <c r="B426" s="38"/>
      <c r="C426" s="38"/>
      <c r="D426" s="38"/>
    </row>
    <row r="427" spans="2:4" ht="12.75" customHeight="1">
      <c r="B427" s="38"/>
      <c r="C427" s="38"/>
      <c r="D427" s="38"/>
    </row>
    <row r="428" spans="2:4" ht="12.75" customHeight="1">
      <c r="B428" s="38"/>
      <c r="C428" s="38"/>
      <c r="D428" s="38"/>
    </row>
    <row r="429" spans="2:4" ht="12.75" customHeight="1">
      <c r="B429" s="38"/>
      <c r="C429" s="38"/>
      <c r="D429" s="38"/>
    </row>
    <row r="430" spans="2:4" ht="12.75" customHeight="1">
      <c r="B430" s="38"/>
      <c r="C430" s="38"/>
      <c r="D430" s="38"/>
    </row>
    <row r="431" spans="2:4" ht="12.75" customHeight="1">
      <c r="B431" s="38"/>
      <c r="C431" s="38"/>
      <c r="D431" s="38"/>
    </row>
    <row r="432" spans="2:4" ht="12.75" customHeight="1">
      <c r="B432" s="38"/>
      <c r="C432" s="38"/>
      <c r="D432" s="38"/>
    </row>
    <row r="433" spans="2:4" ht="12.75" customHeight="1">
      <c r="B433" s="38"/>
      <c r="C433" s="38"/>
      <c r="D433" s="38"/>
    </row>
    <row r="434" spans="2:4" ht="12.75" customHeight="1">
      <c r="B434" s="38"/>
      <c r="C434" s="38"/>
      <c r="D434" s="38"/>
    </row>
    <row r="435" spans="2:4" ht="12.75" customHeight="1">
      <c r="B435" s="38"/>
      <c r="C435" s="38"/>
      <c r="D435" s="38"/>
    </row>
    <row r="436" spans="2:4" ht="12.75" customHeight="1">
      <c r="B436" s="38"/>
      <c r="C436" s="38"/>
      <c r="D436" s="38"/>
    </row>
    <row r="437" spans="2:4" ht="12.75" customHeight="1">
      <c r="B437" s="38"/>
      <c r="C437" s="38"/>
      <c r="D437" s="38"/>
    </row>
    <row r="438" spans="2:4" ht="12.75" customHeight="1">
      <c r="B438" s="38"/>
      <c r="C438" s="38"/>
      <c r="D438" s="38"/>
    </row>
    <row r="439" spans="2:4" ht="12.75" customHeight="1">
      <c r="B439" s="38"/>
      <c r="C439" s="38"/>
      <c r="D439" s="38"/>
    </row>
    <row r="440" spans="2:4" ht="12.75" customHeight="1">
      <c r="B440" s="38"/>
      <c r="C440" s="38"/>
      <c r="D440" s="38"/>
    </row>
    <row r="441" spans="2:4" ht="12.75" customHeight="1">
      <c r="B441" s="38"/>
      <c r="C441" s="38"/>
      <c r="D441" s="38"/>
    </row>
    <row r="442" spans="2:4" ht="12.75" customHeight="1">
      <c r="B442" s="38"/>
      <c r="C442" s="38"/>
      <c r="D442" s="38"/>
    </row>
    <row r="443" spans="2:4" ht="12.75" customHeight="1">
      <c r="B443" s="38"/>
      <c r="C443" s="38"/>
      <c r="D443" s="38"/>
    </row>
    <row r="444" spans="2:4" ht="12.75" customHeight="1">
      <c r="B444" s="38"/>
      <c r="C444" s="38"/>
      <c r="D444" s="38"/>
    </row>
    <row r="445" spans="2:4" ht="12.75" customHeight="1">
      <c r="B445" s="38"/>
      <c r="C445" s="38"/>
      <c r="D445" s="38"/>
    </row>
    <row r="446" spans="2:4" ht="12.75" customHeight="1">
      <c r="B446" s="38"/>
      <c r="C446" s="38"/>
      <c r="D446" s="38"/>
    </row>
    <row r="447" spans="2:4" ht="12.75" customHeight="1">
      <c r="B447" s="38"/>
      <c r="C447" s="38"/>
      <c r="D447" s="38"/>
    </row>
    <row r="448" spans="2:4" ht="12.75" customHeight="1">
      <c r="B448" s="38"/>
      <c r="C448" s="38"/>
      <c r="D448" s="38"/>
    </row>
    <row r="449" spans="2:4" ht="12.75" customHeight="1">
      <c r="B449" s="38"/>
      <c r="C449" s="38"/>
      <c r="D449" s="38"/>
    </row>
    <row r="450" spans="2:4" ht="12.75" customHeight="1">
      <c r="B450" s="38"/>
      <c r="C450" s="38"/>
      <c r="D450" s="38"/>
    </row>
    <row r="451" spans="2:4" ht="12.75" customHeight="1">
      <c r="B451" s="38"/>
      <c r="C451" s="38"/>
      <c r="D451" s="38"/>
    </row>
    <row r="452" spans="2:4" ht="12.75" customHeight="1">
      <c r="B452" s="38"/>
      <c r="C452" s="38"/>
      <c r="D452" s="38"/>
    </row>
    <row r="453" spans="2:4" ht="12.75" customHeight="1">
      <c r="B453" s="38"/>
      <c r="C453" s="38"/>
      <c r="D453" s="38"/>
    </row>
    <row r="454" spans="2:4" ht="12.75" customHeight="1">
      <c r="B454" s="38"/>
      <c r="C454" s="38"/>
      <c r="D454" s="38"/>
    </row>
    <row r="455" spans="2:4" ht="12.75" customHeight="1">
      <c r="B455" s="38"/>
      <c r="C455" s="38"/>
      <c r="D455" s="38"/>
    </row>
    <row r="456" spans="2:4" ht="12.75" customHeight="1">
      <c r="B456" s="38"/>
      <c r="C456" s="38"/>
      <c r="D456" s="38"/>
    </row>
    <row r="457" spans="2:4" ht="12.75" customHeight="1">
      <c r="B457" s="38"/>
      <c r="C457" s="38"/>
      <c r="D457" s="38"/>
    </row>
    <row r="458" spans="2:4" ht="12.75" customHeight="1">
      <c r="B458" s="38"/>
      <c r="C458" s="38"/>
      <c r="D458" s="38"/>
    </row>
    <row r="459" spans="2:4" ht="12.75" customHeight="1">
      <c r="B459" s="38"/>
      <c r="C459" s="38"/>
      <c r="D459" s="38"/>
    </row>
    <row r="460" spans="2:4" ht="12.75" customHeight="1">
      <c r="B460" s="38"/>
      <c r="C460" s="38"/>
      <c r="D460" s="38"/>
    </row>
    <row r="461" spans="2:4" ht="12.75" customHeight="1">
      <c r="B461" s="38"/>
      <c r="C461" s="38"/>
      <c r="D461" s="38"/>
    </row>
    <row r="462" spans="2:4" ht="12.75" customHeight="1">
      <c r="B462" s="38"/>
      <c r="C462" s="38"/>
      <c r="D462" s="38"/>
    </row>
    <row r="463" spans="2:4" ht="12.75" customHeight="1">
      <c r="B463" s="38"/>
      <c r="C463" s="38"/>
      <c r="D463" s="38"/>
    </row>
    <row r="464" spans="2:4" ht="12.75" customHeight="1">
      <c r="B464" s="38"/>
      <c r="C464" s="38"/>
      <c r="D464" s="38"/>
    </row>
    <row r="465" spans="2:4" ht="12.75" customHeight="1">
      <c r="B465" s="38"/>
      <c r="C465" s="38"/>
      <c r="D465" s="38"/>
    </row>
    <row r="466" spans="2:4" ht="12.75" customHeight="1">
      <c r="B466" s="38"/>
      <c r="C466" s="38"/>
      <c r="D466" s="38"/>
    </row>
    <row r="467" spans="2:4" ht="12.75" customHeight="1">
      <c r="B467" s="38"/>
      <c r="C467" s="38"/>
      <c r="D467" s="38"/>
    </row>
    <row r="468" spans="2:4" ht="12.75" customHeight="1">
      <c r="B468" s="38"/>
      <c r="C468" s="38"/>
      <c r="D468" s="38"/>
    </row>
    <row r="469" spans="2:4" ht="12.75" customHeight="1">
      <c r="B469" s="38"/>
      <c r="C469" s="38"/>
      <c r="D469" s="38"/>
    </row>
    <row r="470" spans="2:4" ht="12.75" customHeight="1">
      <c r="B470" s="38"/>
      <c r="C470" s="38"/>
      <c r="D470" s="38"/>
    </row>
    <row r="471" spans="2:4" ht="12.75" customHeight="1">
      <c r="B471" s="38"/>
      <c r="C471" s="38"/>
      <c r="D471" s="38"/>
    </row>
    <row r="472" spans="2:4" ht="12.75" customHeight="1">
      <c r="B472" s="38"/>
      <c r="C472" s="38"/>
      <c r="D472" s="38"/>
    </row>
    <row r="473" spans="2:4" ht="12.75" customHeight="1">
      <c r="B473" s="38"/>
      <c r="C473" s="38"/>
      <c r="D473" s="38"/>
    </row>
    <row r="474" spans="2:4" ht="12.75" customHeight="1">
      <c r="B474" s="38"/>
      <c r="C474" s="38"/>
      <c r="D474" s="38"/>
    </row>
    <row r="475" spans="2:4" ht="12.75" customHeight="1">
      <c r="B475" s="38"/>
      <c r="C475" s="38"/>
      <c r="D475" s="38"/>
    </row>
    <row r="476" spans="2:4" ht="12.75" customHeight="1">
      <c r="B476" s="38"/>
      <c r="C476" s="38"/>
      <c r="D476" s="38"/>
    </row>
    <row r="477" spans="2:4" ht="12.75" customHeight="1">
      <c r="B477" s="38"/>
      <c r="C477" s="38"/>
      <c r="D477" s="38"/>
    </row>
    <row r="478" spans="2:4" ht="12.75" customHeight="1">
      <c r="B478" s="38"/>
      <c r="C478" s="38"/>
      <c r="D478" s="38"/>
    </row>
    <row r="479" spans="2:4" ht="12.75" customHeight="1">
      <c r="B479" s="38"/>
      <c r="C479" s="38"/>
      <c r="D479" s="38"/>
    </row>
    <row r="480" spans="2:4" ht="12.75" customHeight="1">
      <c r="B480" s="38"/>
      <c r="C480" s="38"/>
      <c r="D480" s="38"/>
    </row>
    <row r="481" spans="2:4" ht="12.75" customHeight="1">
      <c r="B481" s="38"/>
      <c r="C481" s="38"/>
      <c r="D481" s="38"/>
    </row>
    <row r="482" spans="2:4" ht="12.75" customHeight="1">
      <c r="B482" s="38"/>
      <c r="C482" s="38"/>
      <c r="D482" s="38"/>
    </row>
    <row r="483" spans="2:4" ht="12.75" customHeight="1">
      <c r="B483" s="38"/>
      <c r="C483" s="38"/>
      <c r="D483" s="38"/>
    </row>
    <row r="484" spans="2:4" ht="12.75" customHeight="1">
      <c r="B484" s="38"/>
      <c r="C484" s="38"/>
      <c r="D484" s="38"/>
    </row>
    <row r="485" spans="2:4" ht="12.75" customHeight="1">
      <c r="B485" s="38"/>
      <c r="C485" s="38"/>
      <c r="D485" s="38"/>
    </row>
    <row r="486" spans="2:4" ht="12.75" customHeight="1">
      <c r="B486" s="38"/>
      <c r="C486" s="38"/>
      <c r="D486" s="38"/>
    </row>
    <row r="487" spans="2:4" ht="12.75" customHeight="1">
      <c r="B487" s="38"/>
      <c r="C487" s="38"/>
      <c r="D487" s="38"/>
    </row>
    <row r="488" spans="2:4" ht="12.75" customHeight="1">
      <c r="B488" s="38"/>
      <c r="C488" s="38"/>
      <c r="D488" s="38"/>
    </row>
    <row r="489" spans="2:4" ht="12.75" customHeight="1">
      <c r="B489" s="38"/>
      <c r="C489" s="38"/>
      <c r="D489" s="38"/>
    </row>
    <row r="490" spans="2:4" ht="12.75" customHeight="1">
      <c r="B490" s="38"/>
      <c r="C490" s="38"/>
      <c r="D490" s="38"/>
    </row>
    <row r="491" spans="2:4" ht="12.75" customHeight="1">
      <c r="B491" s="38"/>
      <c r="C491" s="38"/>
      <c r="D491" s="38"/>
    </row>
    <row r="492" spans="2:4" ht="12.75" customHeight="1">
      <c r="B492" s="38"/>
      <c r="C492" s="38"/>
      <c r="D492" s="38"/>
    </row>
    <row r="493" spans="2:4" ht="12.75" customHeight="1">
      <c r="B493" s="38"/>
      <c r="C493" s="38"/>
      <c r="D493" s="38"/>
    </row>
    <row r="494" spans="2:4" ht="12.75" customHeight="1">
      <c r="B494" s="38"/>
      <c r="C494" s="38"/>
      <c r="D494" s="38"/>
    </row>
    <row r="495" spans="2:4" ht="12.75" customHeight="1">
      <c r="B495" s="38"/>
      <c r="C495" s="38"/>
      <c r="D495" s="38"/>
    </row>
    <row r="496" spans="2:4" ht="12.75" customHeight="1">
      <c r="B496" s="38"/>
      <c r="C496" s="38"/>
      <c r="D496" s="38"/>
    </row>
    <row r="497" spans="2:4" ht="12.75" customHeight="1">
      <c r="B497" s="38"/>
      <c r="C497" s="38"/>
      <c r="D497" s="38"/>
    </row>
    <row r="498" spans="2:4" ht="12.75" customHeight="1">
      <c r="B498" s="38"/>
      <c r="C498" s="38"/>
      <c r="D498" s="38"/>
    </row>
    <row r="499" spans="2:4" ht="12.75" customHeight="1">
      <c r="B499" s="38"/>
      <c r="C499" s="38"/>
      <c r="D499" s="38"/>
    </row>
    <row r="500" spans="2:4" ht="12.75" customHeight="1">
      <c r="B500" s="38"/>
      <c r="C500" s="38"/>
      <c r="D500" s="38"/>
    </row>
    <row r="501" spans="2:4" ht="12.75" customHeight="1">
      <c r="B501" s="38"/>
      <c r="C501" s="38"/>
      <c r="D501" s="38"/>
    </row>
    <row r="502" spans="2:4" ht="12.75" customHeight="1">
      <c r="B502" s="38"/>
      <c r="C502" s="38"/>
      <c r="D502" s="38"/>
    </row>
    <row r="503" spans="2:4" ht="12.75" customHeight="1">
      <c r="B503" s="38"/>
      <c r="C503" s="38"/>
      <c r="D503" s="38"/>
    </row>
    <row r="504" spans="2:4" ht="12.75" customHeight="1">
      <c r="B504" s="38"/>
      <c r="C504" s="38"/>
      <c r="D504" s="38"/>
    </row>
    <row r="505" spans="2:4" ht="12.75" customHeight="1">
      <c r="B505" s="38"/>
      <c r="C505" s="38"/>
      <c r="D505" s="38"/>
    </row>
    <row r="506" spans="2:4" ht="12.75" customHeight="1">
      <c r="B506" s="38"/>
      <c r="C506" s="38"/>
      <c r="D506" s="38"/>
    </row>
    <row r="507" spans="2:4" ht="12.75" customHeight="1">
      <c r="B507" s="38"/>
      <c r="C507" s="38"/>
      <c r="D507" s="38"/>
    </row>
    <row r="508" spans="2:4" ht="12.75" customHeight="1">
      <c r="B508" s="38"/>
      <c r="C508" s="38"/>
      <c r="D508" s="38"/>
    </row>
    <row r="509" spans="2:4" ht="12.75" customHeight="1">
      <c r="B509" s="38"/>
      <c r="C509" s="38"/>
      <c r="D509" s="38"/>
    </row>
    <row r="510" spans="2:4" ht="12.75" customHeight="1">
      <c r="B510" s="38"/>
      <c r="C510" s="38"/>
      <c r="D510" s="38"/>
    </row>
    <row r="511" spans="2:4" ht="12.75" customHeight="1">
      <c r="B511" s="38"/>
      <c r="C511" s="38"/>
      <c r="D511" s="38"/>
    </row>
    <row r="512" spans="2:4" ht="12.75" customHeight="1">
      <c r="B512" s="38"/>
      <c r="C512" s="38"/>
      <c r="D512" s="38"/>
    </row>
    <row r="513" spans="2:4" ht="12.75" customHeight="1">
      <c r="B513" s="38"/>
      <c r="C513" s="38"/>
      <c r="D513" s="38"/>
    </row>
    <row r="514" spans="2:4" ht="12.75" customHeight="1">
      <c r="B514" s="38"/>
      <c r="C514" s="38"/>
      <c r="D514" s="38"/>
    </row>
    <row r="515" spans="2:4" ht="12.75" customHeight="1">
      <c r="B515" s="38"/>
      <c r="C515" s="38"/>
      <c r="D515" s="38"/>
    </row>
    <row r="516" spans="2:4" ht="12.75" customHeight="1">
      <c r="B516" s="38"/>
      <c r="C516" s="38"/>
      <c r="D516" s="38"/>
    </row>
    <row r="517" spans="2:4" ht="12.75" customHeight="1">
      <c r="B517" s="38"/>
      <c r="C517" s="38"/>
      <c r="D517" s="38"/>
    </row>
    <row r="518" spans="2:4" ht="12.75" customHeight="1">
      <c r="B518" s="38"/>
      <c r="C518" s="38"/>
      <c r="D518" s="38"/>
    </row>
    <row r="519" spans="2:4" ht="12.75" customHeight="1">
      <c r="B519" s="38"/>
      <c r="C519" s="38"/>
      <c r="D519" s="38"/>
    </row>
    <row r="520" spans="2:4" ht="12.75" customHeight="1">
      <c r="B520" s="38"/>
      <c r="C520" s="38"/>
      <c r="D520" s="38"/>
    </row>
    <row r="521" spans="2:4" ht="12.75" customHeight="1">
      <c r="B521" s="38"/>
      <c r="C521" s="38"/>
      <c r="D521" s="38"/>
    </row>
    <row r="522" spans="2:4" ht="12.75" customHeight="1">
      <c r="B522" s="38"/>
      <c r="C522" s="38"/>
      <c r="D522" s="38"/>
    </row>
    <row r="523" spans="2:4" ht="12.75" customHeight="1">
      <c r="B523" s="38"/>
      <c r="C523" s="38"/>
      <c r="D523" s="38"/>
    </row>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sheetData>
  <sheetProtection password="B80E" sheet="1" objects="1" scenarios="1" selectLockedCells="1"/>
  <mergeCells count="9">
    <mergeCell ref="A92:H92"/>
    <mergeCell ref="A84:H84"/>
    <mergeCell ref="A90:H90"/>
    <mergeCell ref="A86:H86"/>
    <mergeCell ref="A88:H88"/>
    <mergeCell ref="A48:F48"/>
    <mergeCell ref="A50:F50"/>
    <mergeCell ref="A12:G12"/>
    <mergeCell ref="A14:G14"/>
  </mergeCells>
  <printOptions/>
  <pageMargins left="0.7480314960629921" right="0.7480314960629921" top="0.7874015748031497" bottom="0.7874015748031497" header="0.5118110236220472" footer="0.5118110236220472"/>
  <pageSetup fitToHeight="0"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codeName="Sheet2">
    <tabColor indexed="51"/>
  </sheetPr>
  <dimension ref="A1:D20"/>
  <sheetViews>
    <sheetView workbookViewId="0" topLeftCell="A7">
      <selection activeCell="A1" sqref="A1"/>
    </sheetView>
  </sheetViews>
  <sheetFormatPr defaultColWidth="9.00390625" defaultRowHeight="12.75"/>
  <cols>
    <col min="1" max="1" width="4.75390625" style="0" customWidth="1"/>
    <col min="2" max="2" width="54.375" style="0" customWidth="1"/>
    <col min="3" max="3" width="3.75390625" style="0" customWidth="1"/>
    <col min="4" max="4" width="9.00390625" style="6" customWidth="1"/>
  </cols>
  <sheetData>
    <row r="1" spans="1:4" s="110" customFormat="1" ht="12.75">
      <c r="A1" s="138" t="e">
        <f>'Provision Standards'!A1</f>
        <v>#REF!</v>
      </c>
      <c r="B1" s="139"/>
      <c r="D1" s="109"/>
    </row>
    <row r="2" spans="1:4" s="110" customFormat="1" ht="15.75">
      <c r="A2" s="128" t="e">
        <f>'Provision Standards'!A2</f>
        <v>#REF!</v>
      </c>
      <c r="B2" s="139"/>
      <c r="D2" s="109"/>
    </row>
    <row r="3" spans="1:4" s="110" customFormat="1" ht="12.75">
      <c r="A3" s="138"/>
      <c r="B3" s="139"/>
      <c r="D3" s="109"/>
    </row>
    <row r="4" spans="1:4" s="110" customFormat="1" ht="15.75">
      <c r="A4" s="1" t="s">
        <v>112</v>
      </c>
      <c r="B4" s="139"/>
      <c r="D4" s="109"/>
    </row>
    <row r="5" spans="1:4" s="110" customFormat="1" ht="15.75">
      <c r="A5" s="128"/>
      <c r="B5" s="139"/>
      <c r="D5" s="109"/>
    </row>
    <row r="7" s="1" customFormat="1" ht="15.75">
      <c r="D7" s="141"/>
    </row>
    <row r="11" spans="1:4" s="125" customFormat="1" ht="40.5" customHeight="1">
      <c r="A11" s="249" t="s">
        <v>126</v>
      </c>
      <c r="B11" s="250"/>
      <c r="C11" s="250"/>
      <c r="D11" s="250"/>
    </row>
    <row r="12" spans="1:4" s="125" customFormat="1" ht="15.75">
      <c r="A12" s="126"/>
      <c r="B12" s="112"/>
      <c r="D12" s="109"/>
    </row>
    <row r="13" spans="1:4" s="125" customFormat="1" ht="22.5">
      <c r="A13" s="127">
        <v>1</v>
      </c>
      <c r="B13" s="130" t="s">
        <v>111</v>
      </c>
      <c r="D13" s="144">
        <v>2010</v>
      </c>
    </row>
    <row r="14" spans="1:4" s="125" customFormat="1" ht="12.75">
      <c r="A14" s="127"/>
      <c r="B14" s="130"/>
      <c r="D14" s="114"/>
    </row>
    <row r="15" spans="1:4" s="125" customFormat="1" ht="22.5">
      <c r="A15" s="127">
        <v>2</v>
      </c>
      <c r="B15" s="130" t="s">
        <v>158</v>
      </c>
      <c r="D15" s="145">
        <v>105</v>
      </c>
    </row>
    <row r="16" spans="1:4" s="125" customFormat="1" ht="12.75">
      <c r="A16" s="127"/>
      <c r="B16" s="130"/>
      <c r="D16" s="142"/>
    </row>
    <row r="17" spans="1:4" s="125" customFormat="1" ht="12.75">
      <c r="A17" s="127">
        <v>3</v>
      </c>
      <c r="B17" s="130" t="s">
        <v>127</v>
      </c>
      <c r="D17" s="146">
        <v>0.035</v>
      </c>
    </row>
    <row r="18" spans="1:4" s="125" customFormat="1" ht="12.75">
      <c r="A18" s="127"/>
      <c r="B18" s="130"/>
      <c r="D18" s="143"/>
    </row>
    <row r="19" spans="1:4" s="125" customFormat="1" ht="22.5">
      <c r="A19" s="127">
        <v>4</v>
      </c>
      <c r="B19" s="130" t="s">
        <v>128</v>
      </c>
      <c r="D19" s="147">
        <v>0.025</v>
      </c>
    </row>
    <row r="20" spans="3:4" s="125" customFormat="1" ht="12.75">
      <c r="C20" s="131"/>
      <c r="D20" s="109"/>
    </row>
  </sheetData>
  <sheetProtection selectLockedCells="1" selectUnlockedCells="1"/>
  <mergeCells count="1">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tabColor indexed="41"/>
  </sheetPr>
  <dimension ref="A1:D65"/>
  <sheetViews>
    <sheetView workbookViewId="0" topLeftCell="A1">
      <selection activeCell="A1" sqref="A1"/>
    </sheetView>
  </sheetViews>
  <sheetFormatPr defaultColWidth="9.00390625" defaultRowHeight="12.75"/>
  <cols>
    <col min="1" max="1" width="4.375" style="125" customWidth="1"/>
    <col min="2" max="2" width="54.875" style="112" customWidth="1"/>
    <col min="3" max="3" width="2.375" style="125" customWidth="1"/>
    <col min="4" max="4" width="9.00390625" style="109" customWidth="1"/>
    <col min="5" max="16384" width="9.00390625" style="125" customWidth="1"/>
  </cols>
  <sheetData>
    <row r="1" spans="1:4" s="110" customFormat="1" ht="12.75">
      <c r="A1" s="138" t="e">
        <f>'Annual Update'!A1</f>
        <v>#REF!</v>
      </c>
      <c r="B1" s="139"/>
      <c r="D1" s="109"/>
    </row>
    <row r="2" spans="1:4" s="110" customFormat="1" ht="15.75">
      <c r="A2" s="128" t="e">
        <f>'Annual Update'!A2</f>
        <v>#REF!</v>
      </c>
      <c r="B2" s="139"/>
      <c r="D2" s="109"/>
    </row>
    <row r="3" spans="1:4" s="110" customFormat="1" ht="12.75">
      <c r="A3" s="138"/>
      <c r="B3" s="139"/>
      <c r="D3" s="109"/>
    </row>
    <row r="4" spans="1:4" s="110" customFormat="1" ht="15.75">
      <c r="A4" s="128" t="s">
        <v>113</v>
      </c>
      <c r="B4" s="139"/>
      <c r="D4" s="109"/>
    </row>
    <row r="5" spans="2:4" s="110" customFormat="1" ht="12.75">
      <c r="B5" s="140"/>
      <c r="D5" s="109"/>
    </row>
    <row r="6" spans="2:4" s="110" customFormat="1" ht="12.75">
      <c r="B6" s="139"/>
      <c r="D6" s="109"/>
    </row>
    <row r="7" ht="15.75">
      <c r="A7" s="126"/>
    </row>
    <row r="8" ht="15.75">
      <c r="A8" s="126"/>
    </row>
    <row r="9" ht="15.75">
      <c r="A9" s="126"/>
    </row>
    <row r="10" spans="1:4" ht="32.25" customHeight="1">
      <c r="A10" s="251" t="s">
        <v>129</v>
      </c>
      <c r="B10" s="252"/>
      <c r="C10" s="252"/>
      <c r="D10" s="252"/>
    </row>
    <row r="12" spans="1:4" ht="22.5">
      <c r="A12" s="111">
        <v>1</v>
      </c>
      <c r="B12" s="132" t="s">
        <v>122</v>
      </c>
      <c r="C12" s="130"/>
      <c r="D12" s="180" t="s">
        <v>83</v>
      </c>
    </row>
    <row r="13" spans="1:4" ht="12.75">
      <c r="A13" s="111"/>
      <c r="B13" s="132"/>
      <c r="C13" s="130"/>
      <c r="D13" s="115"/>
    </row>
    <row r="14" spans="1:4" ht="22.5">
      <c r="A14" s="111">
        <v>2</v>
      </c>
      <c r="B14" s="132" t="s">
        <v>159</v>
      </c>
      <c r="C14" s="130"/>
      <c r="D14" s="181">
        <v>100</v>
      </c>
    </row>
    <row r="15" spans="1:4" ht="12.75">
      <c r="A15" s="111"/>
      <c r="B15" s="132"/>
      <c r="C15" s="130"/>
      <c r="D15" s="114"/>
    </row>
    <row r="16" spans="1:4" ht="45">
      <c r="A16" s="109">
        <v>3</v>
      </c>
      <c r="B16" s="133" t="s">
        <v>0</v>
      </c>
      <c r="D16" s="116"/>
    </row>
    <row r="17" spans="1:4" ht="12.75">
      <c r="A17" s="109"/>
      <c r="B17" s="133"/>
      <c r="D17" s="116"/>
    </row>
    <row r="18" spans="1:4" ht="12.75">
      <c r="A18" s="109"/>
      <c r="B18" s="133" t="s">
        <v>85</v>
      </c>
      <c r="D18" s="183">
        <v>0.84</v>
      </c>
    </row>
    <row r="19" spans="1:4" ht="12.75">
      <c r="A19" s="109"/>
      <c r="B19" s="133" t="s">
        <v>42</v>
      </c>
      <c r="D19" s="183">
        <v>0.45</v>
      </c>
    </row>
    <row r="20" spans="1:4" ht="12.75">
      <c r="A20" s="109"/>
      <c r="B20" s="133" t="s">
        <v>58</v>
      </c>
      <c r="D20" s="183">
        <v>1.79</v>
      </c>
    </row>
    <row r="21" spans="1:4" ht="12.75">
      <c r="A21" s="109"/>
      <c r="B21" s="133" t="s">
        <v>49</v>
      </c>
      <c r="C21" s="129"/>
      <c r="D21" s="183">
        <v>0.45</v>
      </c>
    </row>
    <row r="22" spans="1:4" ht="12.75">
      <c r="A22" s="109"/>
      <c r="B22" s="122" t="s">
        <v>106</v>
      </c>
      <c r="C22" s="129"/>
      <c r="D22" s="183">
        <v>0.97</v>
      </c>
    </row>
    <row r="23" spans="1:4" ht="12.75">
      <c r="A23" s="109"/>
      <c r="B23" s="122" t="s">
        <v>107</v>
      </c>
      <c r="C23" s="129"/>
      <c r="D23" s="183">
        <v>0.97</v>
      </c>
    </row>
    <row r="24" spans="1:4" ht="12.75">
      <c r="A24" s="109"/>
      <c r="B24" s="68" t="s">
        <v>108</v>
      </c>
      <c r="C24" s="129"/>
      <c r="D24" s="183">
        <v>0.97</v>
      </c>
    </row>
    <row r="25" spans="1:4" ht="12.75">
      <c r="A25" s="109"/>
      <c r="B25" s="68" t="s">
        <v>99</v>
      </c>
      <c r="C25" s="129"/>
      <c r="D25" s="183">
        <v>0.97</v>
      </c>
    </row>
    <row r="26" spans="1:4" ht="12.75">
      <c r="A26" s="109"/>
      <c r="B26" s="68" t="s">
        <v>98</v>
      </c>
      <c r="C26" s="129"/>
      <c r="D26" s="183">
        <v>0.97</v>
      </c>
    </row>
    <row r="27" spans="1:4" ht="12.75">
      <c r="A27" s="109"/>
      <c r="B27" s="68" t="s">
        <v>97</v>
      </c>
      <c r="C27" s="129"/>
      <c r="D27" s="183">
        <v>0.97</v>
      </c>
    </row>
    <row r="28" spans="1:4" ht="12.75">
      <c r="A28" s="113"/>
      <c r="B28" s="68" t="s">
        <v>96</v>
      </c>
      <c r="C28" s="134"/>
      <c r="D28" s="183">
        <v>0.97</v>
      </c>
    </row>
    <row r="29" spans="1:4" ht="12.75">
      <c r="A29" s="156"/>
      <c r="B29" s="132" t="s">
        <v>86</v>
      </c>
      <c r="C29" s="135"/>
      <c r="D29" s="183"/>
    </row>
    <row r="30" spans="1:4" ht="12.75">
      <c r="A30" s="109"/>
      <c r="B30" s="133" t="s">
        <v>61</v>
      </c>
      <c r="C30" s="136"/>
      <c r="D30" s="183">
        <v>0.75</v>
      </c>
    </row>
    <row r="31" spans="1:4" ht="12.75">
      <c r="A31" s="109"/>
      <c r="B31" s="133" t="s">
        <v>88</v>
      </c>
      <c r="C31" s="136"/>
      <c r="D31" s="183">
        <v>1.79</v>
      </c>
    </row>
    <row r="32" spans="1:4" ht="12.75">
      <c r="A32" s="109"/>
      <c r="D32" s="111"/>
    </row>
    <row r="33" spans="1:4" ht="22.5">
      <c r="A33" s="109">
        <v>4</v>
      </c>
      <c r="B33" s="132" t="s">
        <v>1</v>
      </c>
      <c r="D33" s="111"/>
    </row>
    <row r="34" spans="1:4" ht="12.75">
      <c r="A34" s="109"/>
      <c r="D34" s="111"/>
    </row>
    <row r="35" spans="1:4" ht="12.75">
      <c r="A35" s="109"/>
      <c r="B35" s="133" t="s">
        <v>85</v>
      </c>
      <c r="D35" s="182">
        <v>0</v>
      </c>
    </row>
    <row r="36" spans="1:4" ht="12.75">
      <c r="A36" s="109"/>
      <c r="B36" s="133" t="s">
        <v>42</v>
      </c>
      <c r="D36" s="182">
        <v>0</v>
      </c>
    </row>
    <row r="37" spans="1:4" ht="12.75">
      <c r="A37" s="109"/>
      <c r="B37" s="133" t="s">
        <v>58</v>
      </c>
      <c r="D37" s="182">
        <v>0</v>
      </c>
    </row>
    <row r="38" spans="1:4" ht="12.75">
      <c r="A38" s="109"/>
      <c r="B38" s="133" t="s">
        <v>49</v>
      </c>
      <c r="C38" s="129"/>
      <c r="D38" s="182">
        <v>0</v>
      </c>
    </row>
    <row r="39" spans="1:4" ht="12.75">
      <c r="A39" s="109"/>
      <c r="B39" s="122" t="s">
        <v>106</v>
      </c>
      <c r="C39" s="129"/>
      <c r="D39" s="182">
        <v>0</v>
      </c>
    </row>
    <row r="40" spans="1:4" ht="12.75">
      <c r="A40" s="109"/>
      <c r="B40" s="122" t="s">
        <v>107</v>
      </c>
      <c r="C40" s="129"/>
      <c r="D40" s="182">
        <v>0</v>
      </c>
    </row>
    <row r="41" spans="1:4" ht="12.75">
      <c r="A41" s="109"/>
      <c r="B41" s="68" t="s">
        <v>108</v>
      </c>
      <c r="C41" s="129"/>
      <c r="D41" s="182">
        <v>0</v>
      </c>
    </row>
    <row r="42" spans="1:4" ht="12.75">
      <c r="A42" s="109"/>
      <c r="B42" s="68" t="s">
        <v>99</v>
      </c>
      <c r="C42" s="129"/>
      <c r="D42" s="182">
        <v>0</v>
      </c>
    </row>
    <row r="43" spans="1:4" ht="12.75">
      <c r="A43" s="109"/>
      <c r="B43" s="68" t="s">
        <v>98</v>
      </c>
      <c r="C43" s="129"/>
      <c r="D43" s="182">
        <v>0</v>
      </c>
    </row>
    <row r="44" spans="1:4" ht="12.75">
      <c r="A44" s="109"/>
      <c r="B44" s="68" t="s">
        <v>97</v>
      </c>
      <c r="C44" s="129"/>
      <c r="D44" s="182">
        <v>0</v>
      </c>
    </row>
    <row r="45" spans="1:4" ht="12.75">
      <c r="A45" s="113"/>
      <c r="B45" s="68" t="s">
        <v>96</v>
      </c>
      <c r="C45" s="134"/>
      <c r="D45" s="182">
        <v>0</v>
      </c>
    </row>
    <row r="46" spans="1:4" ht="12.75">
      <c r="A46" s="109"/>
      <c r="B46" s="133" t="s">
        <v>86</v>
      </c>
      <c r="C46" s="134"/>
      <c r="D46" s="182">
        <v>0</v>
      </c>
    </row>
    <row r="47" spans="1:4" ht="12.75">
      <c r="A47" s="109"/>
      <c r="B47" s="133" t="s">
        <v>61</v>
      </c>
      <c r="C47" s="136"/>
      <c r="D47" s="182">
        <v>0</v>
      </c>
    </row>
    <row r="48" spans="1:4" ht="12.75">
      <c r="A48" s="109"/>
      <c r="B48" s="133" t="s">
        <v>88</v>
      </c>
      <c r="C48" s="136"/>
      <c r="D48" s="182">
        <v>0</v>
      </c>
    </row>
    <row r="49" spans="1:2" ht="12.75">
      <c r="A49" s="109"/>
      <c r="B49" s="137"/>
    </row>
    <row r="50" spans="1:2" ht="22.5">
      <c r="A50" s="109">
        <v>5</v>
      </c>
      <c r="B50" s="133" t="s">
        <v>2</v>
      </c>
    </row>
    <row r="51" spans="1:2" ht="12.75">
      <c r="A51" s="109"/>
      <c r="B51" s="133"/>
    </row>
    <row r="52" spans="1:4" ht="12.75">
      <c r="A52" s="109"/>
      <c r="B52" s="133" t="s">
        <v>85</v>
      </c>
      <c r="D52" s="182">
        <v>0</v>
      </c>
    </row>
    <row r="53" spans="1:4" ht="12.75">
      <c r="A53" s="109"/>
      <c r="B53" s="133" t="s">
        <v>42</v>
      </c>
      <c r="D53" s="182">
        <v>0</v>
      </c>
    </row>
    <row r="54" spans="1:4" ht="12.75">
      <c r="A54" s="109"/>
      <c r="B54" s="133" t="s">
        <v>58</v>
      </c>
      <c r="D54" s="182">
        <v>0</v>
      </c>
    </row>
    <row r="55" spans="1:4" ht="12.75">
      <c r="A55" s="109"/>
      <c r="B55" s="133" t="s">
        <v>49</v>
      </c>
      <c r="C55" s="129"/>
      <c r="D55" s="182">
        <v>0</v>
      </c>
    </row>
    <row r="56" spans="1:4" ht="12.75">
      <c r="A56" s="109"/>
      <c r="B56" s="122" t="s">
        <v>106</v>
      </c>
      <c r="C56" s="129"/>
      <c r="D56" s="182">
        <v>0</v>
      </c>
    </row>
    <row r="57" spans="1:4" ht="12.75">
      <c r="A57" s="109"/>
      <c r="B57" s="122" t="s">
        <v>107</v>
      </c>
      <c r="C57" s="129"/>
      <c r="D57" s="182">
        <v>0</v>
      </c>
    </row>
    <row r="58" spans="1:4" ht="12.75">
      <c r="A58" s="109"/>
      <c r="B58" s="68" t="s">
        <v>108</v>
      </c>
      <c r="C58" s="129"/>
      <c r="D58" s="182">
        <v>0</v>
      </c>
    </row>
    <row r="59" spans="1:4" ht="12.75">
      <c r="A59" s="109"/>
      <c r="B59" s="68" t="s">
        <v>99</v>
      </c>
      <c r="C59" s="129"/>
      <c r="D59" s="182">
        <v>0</v>
      </c>
    </row>
    <row r="60" spans="1:4" ht="12.75">
      <c r="A60" s="109"/>
      <c r="B60" s="68" t="s">
        <v>98</v>
      </c>
      <c r="C60" s="129"/>
      <c r="D60" s="182">
        <v>0</v>
      </c>
    </row>
    <row r="61" spans="1:4" ht="12.75">
      <c r="A61" s="109"/>
      <c r="B61" s="68" t="s">
        <v>97</v>
      </c>
      <c r="C61" s="129"/>
      <c r="D61" s="182">
        <v>0</v>
      </c>
    </row>
    <row r="62" spans="1:4" ht="12.75">
      <c r="A62" s="112"/>
      <c r="B62" s="68" t="s">
        <v>96</v>
      </c>
      <c r="C62" s="134"/>
      <c r="D62" s="182">
        <v>0</v>
      </c>
    </row>
    <row r="63" spans="1:4" ht="12.75">
      <c r="A63" s="132"/>
      <c r="B63" s="132" t="s">
        <v>86</v>
      </c>
      <c r="C63" s="135"/>
      <c r="D63" s="182">
        <v>0</v>
      </c>
    </row>
    <row r="64" spans="2:4" ht="12.75">
      <c r="B64" s="133" t="s">
        <v>61</v>
      </c>
      <c r="C64" s="136"/>
      <c r="D64" s="182">
        <v>0</v>
      </c>
    </row>
    <row r="65" spans="2:4" ht="12.75">
      <c r="B65" s="133" t="s">
        <v>88</v>
      </c>
      <c r="C65" s="136"/>
      <c r="D65" s="182">
        <v>0</v>
      </c>
    </row>
  </sheetData>
  <sheetProtection password="B80E" sheet="1" objects="1" scenarios="1" selectLockedCells="1" selectUnlockedCells="1"/>
  <mergeCells count="1">
    <mergeCell ref="A10:D10"/>
  </mergeCells>
  <printOptions/>
  <pageMargins left="1.141732283464567" right="0.9448818897637796" top="0.984251968503937" bottom="0.984251968503937" header="0.5118110236220472" footer="0.5118110236220472"/>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indexed="41"/>
  </sheetPr>
  <dimension ref="A1:BQ138"/>
  <sheetViews>
    <sheetView workbookViewId="0" topLeftCell="A1">
      <selection activeCell="A1" sqref="A1"/>
    </sheetView>
  </sheetViews>
  <sheetFormatPr defaultColWidth="9.00390625" defaultRowHeight="12.75"/>
  <cols>
    <col min="1" max="1" width="34.75390625" style="39" customWidth="1"/>
    <col min="2" max="3" width="12.625" style="89" customWidth="1"/>
    <col min="4" max="4" width="14.00390625" style="39" customWidth="1"/>
    <col min="5" max="5" width="9.00390625" style="47" customWidth="1"/>
    <col min="6" max="16384" width="9.00390625" style="39" customWidth="1"/>
  </cols>
  <sheetData>
    <row r="1" ht="12.75">
      <c r="A1" s="61" t="e">
        <f>#REF!</f>
        <v>#REF!</v>
      </c>
    </row>
    <row r="2" ht="15.75">
      <c r="A2" s="43" t="e">
        <f>#REF!</f>
        <v>#REF!</v>
      </c>
    </row>
    <row r="3" ht="12.75">
      <c r="A3" s="184"/>
    </row>
    <row r="4" ht="15.75">
      <c r="A4" s="43" t="s">
        <v>114</v>
      </c>
    </row>
    <row r="5" ht="12.75">
      <c r="A5" s="38"/>
    </row>
    <row r="6" ht="15.75">
      <c r="A6" s="43"/>
    </row>
    <row r="7" spans="1:2" ht="12.75">
      <c r="A7" s="61"/>
      <c r="B7" s="185"/>
    </row>
    <row r="10" spans="1:5" ht="26.25" customHeight="1">
      <c r="A10" s="253" t="s">
        <v>24</v>
      </c>
      <c r="B10" s="253"/>
      <c r="C10" s="253"/>
      <c r="D10" s="253"/>
      <c r="E10" s="253"/>
    </row>
    <row r="13" ht="12.75">
      <c r="A13" s="42" t="s">
        <v>52</v>
      </c>
    </row>
    <row r="14" ht="12.75">
      <c r="A14" s="42" t="s">
        <v>28</v>
      </c>
    </row>
    <row r="15" spans="2:69" ht="45">
      <c r="B15" s="62" t="s">
        <v>43</v>
      </c>
      <c r="C15" s="62" t="s">
        <v>44</v>
      </c>
      <c r="D15" s="62" t="s">
        <v>46</v>
      </c>
      <c r="E15" s="62" t="s">
        <v>47</v>
      </c>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row>
    <row r="17" spans="1:5" ht="12.75">
      <c r="A17" s="76" t="s">
        <v>42</v>
      </c>
      <c r="B17" s="193">
        <v>1</v>
      </c>
      <c r="C17" s="193">
        <v>1</v>
      </c>
      <c r="D17" s="193">
        <v>1</v>
      </c>
      <c r="E17" s="194">
        <v>1</v>
      </c>
    </row>
    <row r="18" spans="1:5" ht="12.75">
      <c r="A18" s="76" t="s">
        <v>58</v>
      </c>
      <c r="B18" s="193">
        <v>1</v>
      </c>
      <c r="C18" s="193">
        <v>1</v>
      </c>
      <c r="D18" s="193">
        <v>0</v>
      </c>
      <c r="E18" s="194">
        <v>1</v>
      </c>
    </row>
    <row r="19" spans="1:5" ht="12.75">
      <c r="A19" s="76" t="s">
        <v>49</v>
      </c>
      <c r="B19" s="193">
        <v>1</v>
      </c>
      <c r="C19" s="193">
        <v>1</v>
      </c>
      <c r="D19" s="193">
        <v>1</v>
      </c>
      <c r="E19" s="194">
        <v>1</v>
      </c>
    </row>
    <row r="20" spans="1:5" ht="12.75">
      <c r="A20" s="76" t="s">
        <v>51</v>
      </c>
      <c r="B20" s="193">
        <v>1</v>
      </c>
      <c r="C20" s="193">
        <v>1</v>
      </c>
      <c r="D20" s="193">
        <v>0</v>
      </c>
      <c r="E20" s="194">
        <v>1</v>
      </c>
    </row>
    <row r="21" spans="1:5" ht="12.75">
      <c r="A21" s="76" t="s">
        <v>50</v>
      </c>
      <c r="B21" s="193">
        <v>1</v>
      </c>
      <c r="C21" s="193">
        <v>1</v>
      </c>
      <c r="D21" s="193">
        <v>1</v>
      </c>
      <c r="E21" s="194">
        <v>1</v>
      </c>
    </row>
    <row r="22" spans="1:5" ht="12.75">
      <c r="A22" s="76" t="s">
        <v>85</v>
      </c>
      <c r="B22" s="193">
        <v>1</v>
      </c>
      <c r="C22" s="193">
        <v>1</v>
      </c>
      <c r="D22" s="193">
        <v>1</v>
      </c>
      <c r="E22" s="194">
        <v>1</v>
      </c>
    </row>
    <row r="23" spans="1:5" ht="12.75">
      <c r="A23" s="76"/>
      <c r="D23" s="89"/>
      <c r="E23" s="94"/>
    </row>
    <row r="24" spans="1:5" ht="12.75">
      <c r="A24" s="76"/>
      <c r="D24" s="89"/>
      <c r="E24" s="94"/>
    </row>
    <row r="25" spans="1:5" ht="12.75">
      <c r="A25" s="75" t="s">
        <v>76</v>
      </c>
      <c r="D25" s="89"/>
      <c r="E25" s="94"/>
    </row>
    <row r="26" spans="1:5" ht="12.75">
      <c r="A26" s="75"/>
      <c r="D26" s="89"/>
      <c r="E26" s="94"/>
    </row>
    <row r="27" spans="1:5" ht="12.75">
      <c r="A27" s="76" t="s">
        <v>42</v>
      </c>
      <c r="B27" s="195">
        <v>8</v>
      </c>
      <c r="D27" s="89"/>
      <c r="E27" s="94"/>
    </row>
    <row r="28" spans="1:5" ht="12.75">
      <c r="A28" s="76" t="s">
        <v>58</v>
      </c>
      <c r="B28" s="195">
        <v>2</v>
      </c>
      <c r="D28" s="89"/>
      <c r="E28" s="94"/>
    </row>
    <row r="29" spans="1:5" ht="12.75">
      <c r="A29" s="76" t="s">
        <v>49</v>
      </c>
      <c r="B29" s="195">
        <v>9</v>
      </c>
      <c r="D29" s="89"/>
      <c r="E29" s="94"/>
    </row>
    <row r="30" spans="1:5" ht="12.75">
      <c r="A30" s="76" t="s">
        <v>51</v>
      </c>
      <c r="B30" s="195">
        <v>12</v>
      </c>
      <c r="D30" s="89"/>
      <c r="E30" s="94"/>
    </row>
    <row r="31" spans="1:5" ht="12.75">
      <c r="A31" s="76" t="s">
        <v>50</v>
      </c>
      <c r="B31" s="195">
        <v>8</v>
      </c>
      <c r="D31" s="89"/>
      <c r="E31" s="94"/>
    </row>
    <row r="32" spans="1:5" ht="12.75">
      <c r="A32" s="76" t="s">
        <v>85</v>
      </c>
      <c r="B32" s="195">
        <v>1</v>
      </c>
      <c r="D32" s="89"/>
      <c r="E32" s="94"/>
    </row>
    <row r="33" spans="1:5" ht="12.75">
      <c r="A33" s="76" t="s">
        <v>77</v>
      </c>
      <c r="B33" s="195">
        <f>SUM(B27:B32)</f>
        <v>40</v>
      </c>
      <c r="D33" s="89"/>
      <c r="E33" s="94"/>
    </row>
    <row r="34" spans="1:5" ht="12.75">
      <c r="A34" s="76"/>
      <c r="D34" s="89"/>
      <c r="E34" s="94"/>
    </row>
    <row r="36" ht="12.75">
      <c r="A36" s="75" t="s">
        <v>35</v>
      </c>
    </row>
    <row r="37" ht="12.75">
      <c r="A37" s="76"/>
    </row>
    <row r="38" spans="1:2" ht="12.75">
      <c r="A38" s="76" t="s">
        <v>42</v>
      </c>
      <c r="B38" s="194">
        <v>500</v>
      </c>
    </row>
    <row r="39" spans="1:2" ht="12.75">
      <c r="A39" s="76" t="s">
        <v>94</v>
      </c>
      <c r="B39" s="194">
        <v>1500</v>
      </c>
    </row>
    <row r="40" spans="1:2" ht="12.75">
      <c r="A40" s="76" t="s">
        <v>49</v>
      </c>
      <c r="B40" s="194">
        <v>1000</v>
      </c>
    </row>
    <row r="41" spans="1:5" ht="37.5" customHeight="1">
      <c r="A41" s="76" t="s">
        <v>106</v>
      </c>
      <c r="B41" s="186">
        <v>6900</v>
      </c>
      <c r="C41" s="254" t="s">
        <v>27</v>
      </c>
      <c r="D41" s="244"/>
      <c r="E41" s="236"/>
    </row>
    <row r="42" spans="1:5" ht="25.5" customHeight="1">
      <c r="A42" s="122" t="s">
        <v>107</v>
      </c>
      <c r="B42" s="186">
        <v>9500</v>
      </c>
      <c r="C42" s="254" t="s">
        <v>125</v>
      </c>
      <c r="D42" s="236"/>
      <c r="E42" s="236"/>
    </row>
    <row r="43" spans="1:5" ht="38.25" customHeight="1">
      <c r="A43" s="68" t="s">
        <v>108</v>
      </c>
      <c r="B43" s="186">
        <v>13500</v>
      </c>
      <c r="C43" s="254" t="s">
        <v>124</v>
      </c>
      <c r="D43" s="244"/>
      <c r="E43" s="236"/>
    </row>
    <row r="44" spans="1:5" ht="26.25" customHeight="1">
      <c r="A44" s="76" t="s">
        <v>117</v>
      </c>
      <c r="B44" s="186">
        <v>6426</v>
      </c>
      <c r="C44" s="254" t="s">
        <v>123</v>
      </c>
      <c r="D44" s="236"/>
      <c r="E44" s="236"/>
    </row>
    <row r="45" spans="1:5" ht="24.75" customHeight="1">
      <c r="A45" s="76" t="s">
        <v>118</v>
      </c>
      <c r="B45" s="186">
        <v>1681</v>
      </c>
      <c r="C45" s="254" t="s">
        <v>26</v>
      </c>
      <c r="D45" s="236"/>
      <c r="E45" s="236"/>
    </row>
    <row r="46" spans="1:5" ht="12.75">
      <c r="A46" s="76" t="s">
        <v>120</v>
      </c>
      <c r="B46" s="186">
        <v>666</v>
      </c>
      <c r="C46" s="254" t="s">
        <v>25</v>
      </c>
      <c r="D46" s="236"/>
      <c r="E46" s="236"/>
    </row>
    <row r="47" spans="1:5" ht="12.75" customHeight="1">
      <c r="A47" s="76" t="s">
        <v>119</v>
      </c>
      <c r="B47" s="186">
        <v>666</v>
      </c>
      <c r="C47" s="254" t="s">
        <v>25</v>
      </c>
      <c r="D47" s="236"/>
      <c r="E47" s="236"/>
    </row>
    <row r="48" spans="1:4" ht="12.75">
      <c r="A48" s="76" t="s">
        <v>50</v>
      </c>
      <c r="B48" s="194">
        <v>5000</v>
      </c>
      <c r="C48" s="187"/>
      <c r="D48" s="176"/>
    </row>
    <row r="49" spans="1:4" ht="12.75">
      <c r="A49" s="76" t="s">
        <v>85</v>
      </c>
      <c r="B49" s="194">
        <v>1000</v>
      </c>
      <c r="C49" s="187"/>
      <c r="D49" s="176"/>
    </row>
    <row r="91" spans="1:5" ht="12.75">
      <c r="A91" s="188"/>
      <c r="C91" s="39"/>
      <c r="E91" s="39"/>
    </row>
    <row r="92" spans="1:5" ht="12.75">
      <c r="A92" s="188"/>
      <c r="C92" s="39"/>
      <c r="E92" s="39"/>
    </row>
    <row r="93" spans="1:5" ht="12.75">
      <c r="A93" s="188"/>
      <c r="C93" s="39"/>
      <c r="E93" s="39"/>
    </row>
    <row r="94" spans="1:5" ht="12.75">
      <c r="A94" s="188"/>
      <c r="C94" s="39"/>
      <c r="E94" s="39"/>
    </row>
    <row r="95" spans="1:5" ht="12.75">
      <c r="A95" s="188"/>
      <c r="C95" s="39"/>
      <c r="E95" s="39"/>
    </row>
    <row r="96" spans="1:5" ht="12.75">
      <c r="A96" s="188"/>
      <c r="C96" s="39"/>
      <c r="E96" s="39"/>
    </row>
    <row r="97" spans="1:5" ht="12.75">
      <c r="A97" s="188"/>
      <c r="C97" s="39"/>
      <c r="E97" s="39"/>
    </row>
    <row r="98" spans="1:5" ht="12.75">
      <c r="A98" s="188"/>
      <c r="C98" s="39"/>
      <c r="E98" s="39"/>
    </row>
    <row r="99" spans="1:5" ht="12.75">
      <c r="A99" s="188"/>
      <c r="C99" s="39"/>
      <c r="E99" s="39"/>
    </row>
    <row r="100" spans="2:5" ht="12.75">
      <c r="B100" s="44"/>
      <c r="C100" s="39"/>
      <c r="E100" s="39"/>
    </row>
    <row r="101" ht="12.75">
      <c r="B101" s="189"/>
    </row>
    <row r="102" ht="12.75">
      <c r="B102" s="189"/>
    </row>
    <row r="103" ht="12.75">
      <c r="B103" s="189"/>
    </row>
    <row r="104" ht="12.75">
      <c r="B104" s="189"/>
    </row>
    <row r="105" ht="12.75">
      <c r="B105" s="189"/>
    </row>
    <row r="106" ht="12.75">
      <c r="B106" s="189"/>
    </row>
    <row r="107" ht="12.75">
      <c r="B107" s="189"/>
    </row>
    <row r="108" ht="12.75">
      <c r="B108" s="189"/>
    </row>
    <row r="109" ht="12.75">
      <c r="B109" s="189"/>
    </row>
    <row r="110" ht="12.75">
      <c r="B110" s="189"/>
    </row>
    <row r="111" ht="12.75">
      <c r="B111" s="189"/>
    </row>
    <row r="112" ht="12.75">
      <c r="B112" s="189"/>
    </row>
    <row r="113" ht="12.75">
      <c r="B113" s="189"/>
    </row>
    <row r="114" ht="12.75">
      <c r="B114" s="189"/>
    </row>
    <row r="115" ht="12.75">
      <c r="B115" s="189"/>
    </row>
    <row r="116" ht="12.75">
      <c r="B116" s="189"/>
    </row>
    <row r="117" ht="12.75">
      <c r="B117" s="189"/>
    </row>
    <row r="118" ht="12.75">
      <c r="B118" s="189"/>
    </row>
    <row r="119" ht="12.75">
      <c r="B119" s="189"/>
    </row>
    <row r="120" ht="12.75">
      <c r="B120" s="189"/>
    </row>
    <row r="121" ht="12.75">
      <c r="B121" s="189"/>
    </row>
    <row r="122" ht="12.75">
      <c r="B122" s="189"/>
    </row>
    <row r="123" ht="12.75">
      <c r="B123" s="189"/>
    </row>
    <row r="124" ht="12.75">
      <c r="B124" s="189"/>
    </row>
    <row r="125" ht="12.75">
      <c r="B125" s="189"/>
    </row>
    <row r="126" ht="12.75">
      <c r="B126" s="189"/>
    </row>
    <row r="127" ht="12.75">
      <c r="B127" s="189"/>
    </row>
    <row r="128" ht="12.75">
      <c r="B128" s="189"/>
    </row>
    <row r="129" ht="12.75">
      <c r="B129" s="189"/>
    </row>
    <row r="130" ht="12.75">
      <c r="B130" s="189"/>
    </row>
    <row r="131" ht="12.75">
      <c r="B131" s="189"/>
    </row>
    <row r="132" ht="12.75">
      <c r="B132" s="189"/>
    </row>
    <row r="133" ht="12.75">
      <c r="B133" s="189"/>
    </row>
    <row r="134" ht="12.75">
      <c r="B134" s="189"/>
    </row>
    <row r="135" ht="12.75">
      <c r="B135" s="189"/>
    </row>
    <row r="136" ht="12.75">
      <c r="B136" s="189"/>
    </row>
    <row r="137" ht="12.75">
      <c r="B137" s="189"/>
    </row>
    <row r="138" ht="12.75">
      <c r="B138" s="189"/>
    </row>
  </sheetData>
  <sheetProtection password="B80E" sheet="1" objects="1" scenarios="1" selectLockedCells="1" selectUnlockedCells="1"/>
  <mergeCells count="8">
    <mergeCell ref="A10:E10"/>
    <mergeCell ref="C41:E41"/>
    <mergeCell ref="C46:E46"/>
    <mergeCell ref="C47:E47"/>
    <mergeCell ref="C42:E42"/>
    <mergeCell ref="C43:E43"/>
    <mergeCell ref="C44:E44"/>
    <mergeCell ref="C45:E4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tabColor indexed="43"/>
    <pageSetUpPr fitToPage="1"/>
  </sheetPr>
  <dimension ref="A1:Q93"/>
  <sheetViews>
    <sheetView workbookViewId="0" topLeftCell="A59">
      <selection activeCell="A1" sqref="A1"/>
    </sheetView>
  </sheetViews>
  <sheetFormatPr defaultColWidth="9.00390625" defaultRowHeight="12.75"/>
  <cols>
    <col min="1" max="1" width="32.75390625" style="10" customWidth="1"/>
    <col min="2" max="2" width="12.375" style="8" customWidth="1"/>
    <col min="3" max="3" width="3.25390625" style="8" customWidth="1"/>
    <col min="4" max="4" width="13.00390625" style="8" customWidth="1"/>
    <col min="5" max="5" width="11.875" style="8" customWidth="1"/>
    <col min="6" max="6" width="9.375" style="8" customWidth="1"/>
    <col min="7" max="7" width="11.00390625" style="9" customWidth="1"/>
    <col min="8" max="8" width="11.00390625" style="155" customWidth="1"/>
    <col min="9" max="9" width="11.875" style="8" customWidth="1"/>
    <col min="10" max="10" width="9.875" style="8" customWidth="1"/>
    <col min="11" max="11" width="10.00390625" style="8" customWidth="1"/>
    <col min="12" max="12" width="11.25390625" style="10" customWidth="1"/>
    <col min="13" max="16384" width="9.00390625" style="10" customWidth="1"/>
  </cols>
  <sheetData>
    <row r="1" spans="1:11" s="25" customFormat="1" ht="15.75">
      <c r="A1" s="4" t="e">
        <f>'Costs Set-up'!A1</f>
        <v>#REF!</v>
      </c>
      <c r="B1" s="7"/>
      <c r="C1" s="7"/>
      <c r="D1" s="7"/>
      <c r="E1" s="7"/>
      <c r="F1" s="29"/>
      <c r="G1" s="31"/>
      <c r="H1" s="153"/>
      <c r="I1" s="29"/>
      <c r="J1" s="29"/>
      <c r="K1" s="29"/>
    </row>
    <row r="2" spans="1:11" s="25" customFormat="1" ht="15.75">
      <c r="A2" s="28" t="e">
        <f>'Costs Set-up'!A2</f>
        <v>#REF!</v>
      </c>
      <c r="B2" s="29"/>
      <c r="C2" s="29"/>
      <c r="D2" s="29"/>
      <c r="E2" s="29"/>
      <c r="F2" s="29"/>
      <c r="G2" s="31"/>
      <c r="H2" s="153"/>
      <c r="I2" s="29"/>
      <c r="J2" s="29"/>
      <c r="K2" s="29"/>
    </row>
    <row r="3" spans="1:11" s="11" customFormat="1" ht="15.75">
      <c r="A3" s="28"/>
      <c r="B3" s="12"/>
      <c r="C3" s="12"/>
      <c r="D3" s="12"/>
      <c r="E3" s="12"/>
      <c r="F3" s="12"/>
      <c r="G3" s="108"/>
      <c r="H3" s="154"/>
      <c r="I3" s="12"/>
      <c r="J3" s="12"/>
      <c r="K3" s="12"/>
    </row>
    <row r="4" spans="1:11" s="15" customFormat="1" ht="15.75">
      <c r="A4" s="28" t="s">
        <v>115</v>
      </c>
      <c r="B4" s="16"/>
      <c r="C4" s="16"/>
      <c r="D4" s="16"/>
      <c r="E4" s="16"/>
      <c r="F4" s="13"/>
      <c r="G4" s="14"/>
      <c r="H4" s="118"/>
      <c r="I4" s="13"/>
      <c r="J4" s="13"/>
      <c r="K4" s="13"/>
    </row>
    <row r="5" spans="2:11" s="15" customFormat="1" ht="11.25">
      <c r="B5" s="13"/>
      <c r="C5" s="13"/>
      <c r="D5" s="13"/>
      <c r="E5" s="13"/>
      <c r="F5" s="13"/>
      <c r="G5" s="14"/>
      <c r="H5" s="118"/>
      <c r="I5" s="13"/>
      <c r="J5" s="13"/>
      <c r="K5" s="13"/>
    </row>
    <row r="6" spans="1:11" s="15" customFormat="1" ht="15.75">
      <c r="A6" s="117"/>
      <c r="B6" s="13"/>
      <c r="C6" s="13"/>
      <c r="D6" s="13"/>
      <c r="E6" s="13"/>
      <c r="F6" s="13"/>
      <c r="G6" s="14"/>
      <c r="H6" s="118"/>
      <c r="I6" s="13"/>
      <c r="J6" s="13"/>
      <c r="K6" s="13"/>
    </row>
    <row r="7" spans="2:11" s="15" customFormat="1" ht="11.25">
      <c r="B7" s="13"/>
      <c r="C7" s="13"/>
      <c r="D7" s="13"/>
      <c r="E7" s="13"/>
      <c r="F7" s="13"/>
      <c r="G7" s="14"/>
      <c r="H7" s="118"/>
      <c r="I7" s="13"/>
      <c r="J7" s="13"/>
      <c r="K7" s="13"/>
    </row>
    <row r="8" spans="2:11" s="15" customFormat="1" ht="11.25">
      <c r="B8" s="13"/>
      <c r="C8" s="13"/>
      <c r="D8" s="13"/>
      <c r="E8" s="13"/>
      <c r="F8" s="13"/>
      <c r="G8" s="14"/>
      <c r="H8" s="118"/>
      <c r="I8" s="13"/>
      <c r="J8" s="13"/>
      <c r="K8" s="13"/>
    </row>
    <row r="9" spans="2:11" s="15" customFormat="1" ht="11.25">
      <c r="B9" s="13"/>
      <c r="C9" s="13"/>
      <c r="D9" s="13"/>
      <c r="E9" s="13"/>
      <c r="F9" s="13"/>
      <c r="G9" s="14"/>
      <c r="H9" s="118"/>
      <c r="I9" s="13"/>
      <c r="J9" s="13"/>
      <c r="K9" s="13"/>
    </row>
    <row r="10" spans="1:11" s="15" customFormat="1" ht="12.75">
      <c r="A10" s="255" t="s">
        <v>130</v>
      </c>
      <c r="B10" s="256"/>
      <c r="C10" s="256"/>
      <c r="D10" s="256"/>
      <c r="E10" s="256"/>
      <c r="F10" s="256"/>
      <c r="G10" s="256"/>
      <c r="H10" s="256"/>
      <c r="I10" s="13"/>
      <c r="J10" s="13"/>
      <c r="K10" s="13"/>
    </row>
    <row r="11" spans="1:11" s="15" customFormat="1" ht="11.25">
      <c r="A11" s="191"/>
      <c r="B11" s="13"/>
      <c r="C11" s="13"/>
      <c r="D11" s="13"/>
      <c r="E11" s="13"/>
      <c r="F11" s="13"/>
      <c r="G11" s="14"/>
      <c r="H11" s="118"/>
      <c r="I11" s="13"/>
      <c r="J11" s="13"/>
      <c r="K11" s="13"/>
    </row>
    <row r="12" spans="1:11" s="15" customFormat="1" ht="11.25">
      <c r="A12" s="15" t="s">
        <v>172</v>
      </c>
      <c r="B12" s="13">
        <f>'Costs Set-up'!D14</f>
        <v>100</v>
      </c>
      <c r="C12" s="13"/>
      <c r="D12" s="13"/>
      <c r="E12" s="13"/>
      <c r="F12" s="13"/>
      <c r="G12" s="14"/>
      <c r="H12" s="118"/>
      <c r="I12" s="13"/>
      <c r="J12" s="13"/>
      <c r="K12" s="13"/>
    </row>
    <row r="13" spans="1:11" s="15" customFormat="1" ht="12" thickBot="1">
      <c r="A13" s="15" t="s">
        <v>173</v>
      </c>
      <c r="B13" s="13">
        <f>'Annual Update'!D15</f>
        <v>105</v>
      </c>
      <c r="C13" s="13"/>
      <c r="D13" s="13"/>
      <c r="E13" s="13"/>
      <c r="F13" s="13"/>
      <c r="G13" s="14"/>
      <c r="H13" s="118"/>
      <c r="I13" s="13"/>
      <c r="J13" s="13"/>
      <c r="K13" s="13"/>
    </row>
    <row r="14" spans="1:11" s="15" customFormat="1" ht="12" thickBot="1">
      <c r="A14" s="11" t="s">
        <v>59</v>
      </c>
      <c r="B14" s="190">
        <f>B13/B12</f>
        <v>1.05</v>
      </c>
      <c r="C14" s="215"/>
      <c r="D14" s="13"/>
      <c r="E14" s="13"/>
      <c r="F14" s="13"/>
      <c r="G14" s="14"/>
      <c r="H14" s="118"/>
      <c r="I14" s="13"/>
      <c r="J14" s="13"/>
      <c r="K14" s="13"/>
    </row>
    <row r="15" spans="2:11" s="15" customFormat="1" ht="11.25">
      <c r="B15" s="13"/>
      <c r="C15" s="13"/>
      <c r="D15" s="13"/>
      <c r="E15" s="13"/>
      <c r="F15" s="13"/>
      <c r="G15" s="14"/>
      <c r="H15" s="118"/>
      <c r="I15" s="13"/>
      <c r="J15" s="13"/>
      <c r="K15" s="13"/>
    </row>
    <row r="16" spans="2:11" s="15" customFormat="1" ht="11.25">
      <c r="B16" s="13"/>
      <c r="C16" s="13"/>
      <c r="D16" s="13"/>
      <c r="E16" s="13"/>
      <c r="F16" s="13"/>
      <c r="G16" s="14"/>
      <c r="H16" s="118"/>
      <c r="I16" s="13"/>
      <c r="J16" s="13"/>
      <c r="K16" s="13"/>
    </row>
    <row r="17" spans="1:17" s="3" customFormat="1" ht="12.75">
      <c r="A17" s="27" t="s">
        <v>90</v>
      </c>
      <c r="B17" s="27"/>
      <c r="C17" s="27"/>
      <c r="D17" s="27"/>
      <c r="E17" s="24"/>
      <c r="F17" s="34"/>
      <c r="G17" s="34"/>
      <c r="H17" s="21"/>
      <c r="I17" s="35"/>
      <c r="J17" s="35"/>
      <c r="K17" s="35"/>
      <c r="L17" s="22"/>
      <c r="M17" s="21"/>
      <c r="N17" s="21"/>
      <c r="O17" s="21"/>
      <c r="P17" s="21"/>
      <c r="Q17" s="21"/>
    </row>
    <row r="18" spans="1:17" s="3" customFormat="1" ht="12.75">
      <c r="A18" s="18"/>
      <c r="B18" s="18"/>
      <c r="C18" s="18"/>
      <c r="D18" s="18"/>
      <c r="E18" s="24"/>
      <c r="F18" s="34"/>
      <c r="G18" s="34"/>
      <c r="H18" s="21"/>
      <c r="I18" s="35"/>
      <c r="J18" s="35"/>
      <c r="K18" s="35"/>
      <c r="L18" s="22"/>
      <c r="M18" s="21"/>
      <c r="N18" s="21"/>
      <c r="O18" s="21"/>
      <c r="P18" s="21"/>
      <c r="Q18" s="21"/>
    </row>
    <row r="19" spans="1:13" s="32" customFormat="1" ht="45">
      <c r="A19" s="32" t="s">
        <v>39</v>
      </c>
      <c r="B19" s="23" t="s">
        <v>89</v>
      </c>
      <c r="C19" s="23"/>
      <c r="D19" s="23" t="s">
        <v>91</v>
      </c>
      <c r="E19" s="23" t="s">
        <v>92</v>
      </c>
      <c r="F19" s="33" t="s">
        <v>40</v>
      </c>
      <c r="G19" s="23" t="s">
        <v>161</v>
      </c>
      <c r="H19" s="23"/>
      <c r="I19" s="23"/>
      <c r="J19" s="23"/>
      <c r="K19" s="23"/>
      <c r="L19" s="23"/>
      <c r="M19" s="23"/>
    </row>
    <row r="20" spans="1:11" s="3" customFormat="1" ht="12.75">
      <c r="A20" s="18" t="s">
        <v>85</v>
      </c>
      <c r="B20" s="118">
        <f>'Costs Set-up'!D18*$B$14</f>
        <v>0.882</v>
      </c>
      <c r="C20" s="118"/>
      <c r="D20" s="118">
        <f>B20*'Costs Set-up'!D35</f>
        <v>0</v>
      </c>
      <c r="E20" s="35">
        <f>B20*'Costs Set-up'!D52</f>
        <v>0</v>
      </c>
      <c r="F20" s="35">
        <f>SUM(B20:E20)</f>
        <v>0.882</v>
      </c>
      <c r="G20" s="35">
        <f aca="true" t="shared" si="0" ref="G20:G33">F20*$B$66</f>
        <v>41.29544010496588</v>
      </c>
      <c r="H20" s="21"/>
      <c r="I20" s="21"/>
      <c r="J20" s="21"/>
      <c r="K20" s="21"/>
    </row>
    <row r="21" spans="1:11" s="3" customFormat="1" ht="12.75">
      <c r="A21" s="18" t="s">
        <v>30</v>
      </c>
      <c r="B21" s="118">
        <f>'Costs Set-up'!D19*$B$14</f>
        <v>0.47250000000000003</v>
      </c>
      <c r="C21" s="118"/>
      <c r="D21" s="118">
        <f>B21*'Costs Set-up'!D36</f>
        <v>0</v>
      </c>
      <c r="E21" s="35">
        <f>B21*'Costs Set-up'!D53</f>
        <v>0</v>
      </c>
      <c r="F21" s="35">
        <f>SUM(B21:E21)</f>
        <v>0.47250000000000003</v>
      </c>
      <c r="G21" s="35">
        <f t="shared" si="0"/>
        <v>22.122557199088867</v>
      </c>
      <c r="H21" s="21"/>
      <c r="I21" s="21"/>
      <c r="J21" s="21"/>
      <c r="K21" s="21"/>
    </row>
    <row r="22" spans="1:11" s="3" customFormat="1" ht="12.75">
      <c r="A22" s="18" t="s">
        <v>58</v>
      </c>
      <c r="B22" s="118">
        <f>'Costs Set-up'!D20*$B$14</f>
        <v>1.8795000000000002</v>
      </c>
      <c r="C22" s="118"/>
      <c r="D22" s="118">
        <f>B22*'Costs Set-up'!D37</f>
        <v>0</v>
      </c>
      <c r="E22" s="35">
        <f>B22*'Costs Set-up'!D54</f>
        <v>0</v>
      </c>
      <c r="F22" s="35">
        <f>SUM(B22:E22)</f>
        <v>1.8795000000000002</v>
      </c>
      <c r="G22" s="35">
        <f t="shared" si="0"/>
        <v>87.99861641415349</v>
      </c>
      <c r="H22" s="21"/>
      <c r="I22" s="21"/>
      <c r="J22" s="21"/>
      <c r="K22" s="21"/>
    </row>
    <row r="23" spans="1:11" s="3" customFormat="1" ht="12.75">
      <c r="A23" s="18" t="s">
        <v>62</v>
      </c>
      <c r="B23" s="118">
        <f>'Costs Set-up'!D21*$B$14</f>
        <v>0.47250000000000003</v>
      </c>
      <c r="C23" s="118"/>
      <c r="D23" s="118">
        <f>B23*'Costs Set-up'!D38</f>
        <v>0</v>
      </c>
      <c r="E23" s="35">
        <f>B23*'Costs Set-up'!D55</f>
        <v>0</v>
      </c>
      <c r="F23" s="35">
        <f>SUM(B23:E23)</f>
        <v>0.47250000000000003</v>
      </c>
      <c r="G23" s="35">
        <f t="shared" si="0"/>
        <v>22.122557199088867</v>
      </c>
      <c r="H23" s="21"/>
      <c r="I23" s="21"/>
      <c r="J23" s="21"/>
      <c r="K23" s="21"/>
    </row>
    <row r="24" spans="1:11" s="3" customFormat="1" ht="12.75">
      <c r="A24" s="122" t="s">
        <v>106</v>
      </c>
      <c r="B24" s="118">
        <f>'Costs Set-up'!D22*$B$14</f>
        <v>1.0185</v>
      </c>
      <c r="C24" s="118"/>
      <c r="D24" s="118">
        <f>B24*'Costs Set-up'!D39</f>
        <v>0</v>
      </c>
      <c r="E24" s="35">
        <f>B24*'Costs Set-up'!D56</f>
        <v>0</v>
      </c>
      <c r="F24" s="35">
        <f aca="true" t="shared" si="1" ref="F24:F30">SUM(B24:E24)</f>
        <v>1.0185</v>
      </c>
      <c r="G24" s="35">
        <f t="shared" si="0"/>
        <v>47.68640107359155</v>
      </c>
      <c r="H24" s="21"/>
      <c r="I24" s="21"/>
      <c r="J24" s="21"/>
      <c r="K24" s="21"/>
    </row>
    <row r="25" spans="1:11" s="3" customFormat="1" ht="12.75">
      <c r="A25" s="122" t="s">
        <v>107</v>
      </c>
      <c r="B25" s="118">
        <f>'Costs Set-up'!D23*$B$14</f>
        <v>1.0185</v>
      </c>
      <c r="C25" s="118"/>
      <c r="D25" s="118">
        <f>B25*'Costs Set-up'!D40</f>
        <v>0</v>
      </c>
      <c r="E25" s="35">
        <f>B25*'Costs Set-up'!D57</f>
        <v>0</v>
      </c>
      <c r="F25" s="35">
        <f t="shared" si="1"/>
        <v>1.0185</v>
      </c>
      <c r="G25" s="35">
        <f t="shared" si="0"/>
        <v>47.68640107359155</v>
      </c>
      <c r="H25" s="21"/>
      <c r="I25" s="21"/>
      <c r="J25" s="21"/>
      <c r="K25" s="21"/>
    </row>
    <row r="26" spans="1:11" s="3" customFormat="1" ht="12.75">
      <c r="A26" s="68" t="s">
        <v>108</v>
      </c>
      <c r="B26" s="118">
        <f>'Costs Set-up'!D24*$B$14</f>
        <v>1.0185</v>
      </c>
      <c r="C26" s="118"/>
      <c r="D26" s="118">
        <f>B26*'Costs Set-up'!D41</f>
        <v>0</v>
      </c>
      <c r="E26" s="35">
        <f>B26*'Costs Set-up'!D58</f>
        <v>0</v>
      </c>
      <c r="F26" s="35">
        <f t="shared" si="1"/>
        <v>1.0185</v>
      </c>
      <c r="G26" s="35">
        <f t="shared" si="0"/>
        <v>47.68640107359155</v>
      </c>
      <c r="H26" s="21"/>
      <c r="I26" s="21"/>
      <c r="J26" s="21"/>
      <c r="K26" s="21"/>
    </row>
    <row r="27" spans="1:11" s="3" customFormat="1" ht="12.75">
      <c r="A27" s="68" t="s">
        <v>99</v>
      </c>
      <c r="B27" s="118">
        <f>'Costs Set-up'!D25*$B$14</f>
        <v>1.0185</v>
      </c>
      <c r="C27" s="118"/>
      <c r="D27" s="118">
        <f>B27*'Costs Set-up'!D42</f>
        <v>0</v>
      </c>
      <c r="E27" s="35">
        <f>B27*'Costs Set-up'!D59</f>
        <v>0</v>
      </c>
      <c r="F27" s="35">
        <f t="shared" si="1"/>
        <v>1.0185</v>
      </c>
      <c r="G27" s="35">
        <f t="shared" si="0"/>
        <v>47.68640107359155</v>
      </c>
      <c r="H27" s="21"/>
      <c r="I27" s="21"/>
      <c r="J27" s="21"/>
      <c r="K27" s="21"/>
    </row>
    <row r="28" spans="1:11" s="3" customFormat="1" ht="12.75">
      <c r="A28" s="68" t="s">
        <v>98</v>
      </c>
      <c r="B28" s="118">
        <f>'Costs Set-up'!D26*$B$14</f>
        <v>1.0185</v>
      </c>
      <c r="C28" s="118"/>
      <c r="D28" s="118">
        <f>B28*'Costs Set-up'!D43</f>
        <v>0</v>
      </c>
      <c r="E28" s="35">
        <f>B28*'Costs Set-up'!D60</f>
        <v>0</v>
      </c>
      <c r="F28" s="35">
        <f t="shared" si="1"/>
        <v>1.0185</v>
      </c>
      <c r="G28" s="35">
        <f t="shared" si="0"/>
        <v>47.68640107359155</v>
      </c>
      <c r="H28" s="21"/>
      <c r="I28" s="21"/>
      <c r="J28" s="21"/>
      <c r="K28" s="21"/>
    </row>
    <row r="29" spans="1:11" s="3" customFormat="1" ht="12.75">
      <c r="A29" s="68" t="s">
        <v>97</v>
      </c>
      <c r="B29" s="118">
        <f>'Costs Set-up'!D27*$B$14</f>
        <v>1.0185</v>
      </c>
      <c r="C29" s="118"/>
      <c r="D29" s="118">
        <f>B29*'Costs Set-up'!D44</f>
        <v>0</v>
      </c>
      <c r="E29" s="35">
        <f>B29*'Costs Set-up'!D61</f>
        <v>0</v>
      </c>
      <c r="F29" s="35">
        <f t="shared" si="1"/>
        <v>1.0185</v>
      </c>
      <c r="G29" s="35">
        <f t="shared" si="0"/>
        <v>47.68640107359155</v>
      </c>
      <c r="H29" s="21"/>
      <c r="I29" s="21"/>
      <c r="J29" s="21"/>
      <c r="K29" s="21"/>
    </row>
    <row r="30" spans="1:11" s="3" customFormat="1" ht="12.75">
      <c r="A30" s="68" t="s">
        <v>96</v>
      </c>
      <c r="B30" s="118">
        <f>'Costs Set-up'!D28*$B$14</f>
        <v>1.0185</v>
      </c>
      <c r="C30" s="118"/>
      <c r="D30" s="118">
        <f>B30*'Costs Set-up'!D45</f>
        <v>0</v>
      </c>
      <c r="E30" s="35">
        <f>B30*'Costs Set-up'!D62</f>
        <v>0</v>
      </c>
      <c r="F30" s="35">
        <f t="shared" si="1"/>
        <v>1.0185</v>
      </c>
      <c r="G30" s="35">
        <f t="shared" si="0"/>
        <v>47.68640107359155</v>
      </c>
      <c r="H30" s="21"/>
      <c r="I30" s="21"/>
      <c r="J30" s="21"/>
      <c r="K30" s="21"/>
    </row>
    <row r="31" spans="1:11" s="3" customFormat="1" ht="12.75">
      <c r="A31" s="18" t="s">
        <v>87</v>
      </c>
      <c r="B31" s="118">
        <f>'Costs Set-up'!D29*$B$14</f>
        <v>0</v>
      </c>
      <c r="C31" s="118"/>
      <c r="D31" s="118">
        <f>B31*'Costs Set-up'!D46</f>
        <v>0</v>
      </c>
      <c r="E31" s="35">
        <f>B31*'Costs Set-up'!D63</f>
        <v>0</v>
      </c>
      <c r="F31" s="35">
        <f>SUM(B31:E31)</f>
        <v>0</v>
      </c>
      <c r="G31" s="35">
        <f t="shared" si="0"/>
        <v>0</v>
      </c>
      <c r="H31" s="21"/>
      <c r="I31" s="21"/>
      <c r="J31" s="21"/>
      <c r="K31" s="21"/>
    </row>
    <row r="32" spans="1:11" s="3" customFormat="1" ht="12.75">
      <c r="A32" s="18" t="s">
        <v>137</v>
      </c>
      <c r="B32" s="118">
        <f>'Costs Set-up'!D30*$B$14</f>
        <v>0.7875000000000001</v>
      </c>
      <c r="C32" s="118"/>
      <c r="D32" s="118">
        <f>B32*'Costs Set-up'!D47</f>
        <v>0</v>
      </c>
      <c r="E32" s="35">
        <f>B32*'Costs Set-up'!D64</f>
        <v>0</v>
      </c>
      <c r="F32" s="35">
        <f>SUM(B32:E32)</f>
        <v>0.7875000000000001</v>
      </c>
      <c r="G32" s="35">
        <f t="shared" si="0"/>
        <v>36.870928665148114</v>
      </c>
      <c r="H32" s="21"/>
      <c r="I32" s="21"/>
      <c r="J32" s="21"/>
      <c r="K32" s="21"/>
    </row>
    <row r="33" spans="1:12" s="3" customFormat="1" ht="12.75">
      <c r="A33" s="18" t="s">
        <v>31</v>
      </c>
      <c r="B33" s="118">
        <f>'Costs Set-up'!D31*$B$14</f>
        <v>1.8795000000000002</v>
      </c>
      <c r="C33" s="118"/>
      <c r="D33" s="118">
        <f>B33*'Costs Set-up'!D48</f>
        <v>0</v>
      </c>
      <c r="E33" s="35">
        <f>B33*'Costs Set-up'!D65</f>
        <v>0</v>
      </c>
      <c r="F33" s="35">
        <f>SUM(B33:E33)</f>
        <v>1.8795000000000002</v>
      </c>
      <c r="G33" s="35">
        <f t="shared" si="0"/>
        <v>87.99861641415349</v>
      </c>
      <c r="H33" s="21"/>
      <c r="I33" s="21"/>
      <c r="J33" s="21"/>
      <c r="K33" s="21"/>
      <c r="L33" s="21"/>
    </row>
    <row r="34" spans="1:16" s="3" customFormat="1" ht="12.75">
      <c r="A34" s="18"/>
      <c r="B34" s="18"/>
      <c r="C34" s="18"/>
      <c r="D34" s="24"/>
      <c r="E34" s="34"/>
      <c r="F34" s="21"/>
      <c r="G34" s="21"/>
      <c r="H34" s="35"/>
      <c r="I34" s="35"/>
      <c r="J34" s="35"/>
      <c r="K34" s="22"/>
      <c r="L34" s="21"/>
      <c r="M34" s="21"/>
      <c r="N34" s="21"/>
      <c r="O34" s="21"/>
      <c r="P34" s="21"/>
    </row>
    <row r="35" spans="1:11" s="15" customFormat="1" ht="11.25">
      <c r="A35" s="11"/>
      <c r="B35" s="13"/>
      <c r="C35" s="13"/>
      <c r="D35" s="13"/>
      <c r="E35" s="13"/>
      <c r="F35" s="13"/>
      <c r="G35" s="14"/>
      <c r="H35" s="118"/>
      <c r="I35" s="13"/>
      <c r="J35" s="13"/>
      <c r="K35" s="13"/>
    </row>
    <row r="36" spans="1:11" s="25" customFormat="1" ht="12.75">
      <c r="A36" s="25" t="s">
        <v>93</v>
      </c>
      <c r="B36" s="29"/>
      <c r="C36" s="29"/>
      <c r="D36" s="29"/>
      <c r="E36" s="29"/>
      <c r="F36" s="29"/>
      <c r="G36" s="31"/>
      <c r="H36" s="153"/>
      <c r="I36" s="29"/>
      <c r="J36" s="29"/>
      <c r="K36" s="29"/>
    </row>
    <row r="37" spans="1:11" s="15" customFormat="1" ht="11.25">
      <c r="A37" s="11"/>
      <c r="B37" s="17"/>
      <c r="C37" s="17"/>
      <c r="D37" s="17"/>
      <c r="E37" s="17"/>
      <c r="F37" s="17"/>
      <c r="G37" s="17"/>
      <c r="H37" s="17"/>
      <c r="I37" s="118"/>
      <c r="J37" s="13"/>
      <c r="K37" s="13"/>
    </row>
    <row r="38" spans="1:11" ht="12.75">
      <c r="A38" s="19" t="s">
        <v>36</v>
      </c>
      <c r="B38" s="119">
        <f>'Annual Update'!D17</f>
        <v>0.035</v>
      </c>
      <c r="C38" s="216"/>
      <c r="D38" s="10"/>
      <c r="E38" s="10"/>
      <c r="F38" s="10"/>
      <c r="G38" s="10"/>
      <c r="H38" s="8"/>
      <c r="K38" s="10"/>
    </row>
    <row r="39" spans="1:11" ht="12.75">
      <c r="A39" s="19" t="s">
        <v>37</v>
      </c>
      <c r="B39" s="119">
        <f>'Annual Update'!D19</f>
        <v>0.025</v>
      </c>
      <c r="C39" s="216"/>
      <c r="D39" s="10"/>
      <c r="E39" s="10"/>
      <c r="F39" s="10"/>
      <c r="G39" s="10"/>
      <c r="H39" s="8"/>
      <c r="K39" s="10"/>
    </row>
    <row r="40" spans="1:11" ht="12.75">
      <c r="A40" s="19"/>
      <c r="B40" s="36"/>
      <c r="C40" s="36"/>
      <c r="D40" s="10"/>
      <c r="E40" s="10"/>
      <c r="F40" s="10"/>
      <c r="G40" s="10"/>
      <c r="H40" s="8"/>
      <c r="K40" s="10"/>
    </row>
    <row r="41" spans="2:11" ht="12.75">
      <c r="B41" s="10"/>
      <c r="C41" s="10"/>
      <c r="D41" s="10"/>
      <c r="E41" s="10"/>
      <c r="F41" s="10"/>
      <c r="G41" s="10"/>
      <c r="H41" s="8"/>
      <c r="K41" s="10"/>
    </row>
    <row r="42" spans="1:11" ht="12.75">
      <c r="A42" s="20" t="s">
        <v>160</v>
      </c>
      <c r="B42" s="5"/>
      <c r="C42" s="5"/>
      <c r="D42" s="10"/>
      <c r="E42" s="10"/>
      <c r="F42" s="10"/>
      <c r="G42" s="10"/>
      <c r="H42" s="8"/>
      <c r="K42" s="10"/>
    </row>
    <row r="43" spans="1:11" ht="12.75">
      <c r="A43" s="23" t="s">
        <v>32</v>
      </c>
      <c r="B43" s="220" t="s">
        <v>34</v>
      </c>
      <c r="C43" s="220"/>
      <c r="D43" s="221" t="s">
        <v>32</v>
      </c>
      <c r="E43" s="221" t="s">
        <v>34</v>
      </c>
      <c r="F43" s="10"/>
      <c r="G43" s="10"/>
      <c r="H43" s="8"/>
      <c r="K43" s="10"/>
    </row>
    <row r="44" spans="1:11" ht="12.75">
      <c r="A44" s="5">
        <v>1</v>
      </c>
      <c r="B44" s="217">
        <v>1</v>
      </c>
      <c r="C44" s="217"/>
      <c r="D44" s="222">
        <v>21</v>
      </c>
      <c r="E44" s="217">
        <f>B63*(1+$B$38)</f>
        <v>1.9897888634658425</v>
      </c>
      <c r="F44" s="10"/>
      <c r="G44" s="10"/>
      <c r="H44" s="8"/>
      <c r="K44" s="10"/>
    </row>
    <row r="45" spans="1:11" ht="12.75">
      <c r="A45" s="5">
        <v>2</v>
      </c>
      <c r="B45" s="217">
        <f aca="true" t="shared" si="2" ref="B45:B53">B44*(1+$B$38)</f>
        <v>1.035</v>
      </c>
      <c r="C45" s="217"/>
      <c r="D45" s="222">
        <v>22</v>
      </c>
      <c r="E45" s="217">
        <f>E44*(1+$B$38)</f>
        <v>2.059431473687147</v>
      </c>
      <c r="F45" s="10"/>
      <c r="G45" s="10"/>
      <c r="H45" s="8"/>
      <c r="K45" s="10"/>
    </row>
    <row r="46" spans="1:11" ht="12.75">
      <c r="A46" s="5">
        <v>3</v>
      </c>
      <c r="B46" s="217">
        <f t="shared" si="2"/>
        <v>1.0712249999999999</v>
      </c>
      <c r="C46" s="217"/>
      <c r="D46" s="222">
        <v>23</v>
      </c>
      <c r="E46" s="217">
        <f aca="true" t="shared" si="3" ref="E46:E63">E45*(1+$B$38)</f>
        <v>2.1315115752661966</v>
      </c>
      <c r="F46" s="10"/>
      <c r="G46" s="10"/>
      <c r="H46" s="8"/>
      <c r="K46" s="10"/>
    </row>
    <row r="47" spans="1:11" ht="12.75">
      <c r="A47" s="5">
        <v>4</v>
      </c>
      <c r="B47" s="217">
        <f t="shared" si="2"/>
        <v>1.1087178749999997</v>
      </c>
      <c r="C47" s="217"/>
      <c r="D47" s="222">
        <v>24</v>
      </c>
      <c r="E47" s="217">
        <f t="shared" si="3"/>
        <v>2.2061144804005135</v>
      </c>
      <c r="F47" s="10"/>
      <c r="G47" s="10"/>
      <c r="H47" s="8"/>
      <c r="K47" s="10"/>
    </row>
    <row r="48" spans="1:11" ht="12.75">
      <c r="A48" s="5">
        <v>5</v>
      </c>
      <c r="B48" s="217">
        <f t="shared" si="2"/>
        <v>1.1475230006249997</v>
      </c>
      <c r="C48" s="217"/>
      <c r="D48" s="222">
        <v>25</v>
      </c>
      <c r="E48" s="217">
        <f t="shared" si="3"/>
        <v>2.2833284872145314</v>
      </c>
      <c r="F48" s="10"/>
      <c r="G48" s="10"/>
      <c r="H48" s="8"/>
      <c r="K48" s="10"/>
    </row>
    <row r="49" spans="1:11" ht="12.75">
      <c r="A49" s="5">
        <v>6</v>
      </c>
      <c r="B49" s="217">
        <f t="shared" si="2"/>
        <v>1.1876863056468745</v>
      </c>
      <c r="C49" s="217"/>
      <c r="D49" s="222">
        <v>26</v>
      </c>
      <c r="E49" s="217">
        <f t="shared" si="3"/>
        <v>2.3632449842670398</v>
      </c>
      <c r="F49" s="10"/>
      <c r="G49" s="10"/>
      <c r="H49" s="8"/>
      <c r="K49" s="10"/>
    </row>
    <row r="50" spans="1:11" ht="12.75">
      <c r="A50" s="5">
        <v>7</v>
      </c>
      <c r="B50" s="217">
        <f t="shared" si="2"/>
        <v>1.229255326344515</v>
      </c>
      <c r="C50" s="217"/>
      <c r="D50" s="222">
        <v>27</v>
      </c>
      <c r="E50" s="217">
        <f t="shared" si="3"/>
        <v>2.445958558716386</v>
      </c>
      <c r="F50" s="10"/>
      <c r="G50" s="10"/>
      <c r="H50" s="8"/>
      <c r="K50" s="10"/>
    </row>
    <row r="51" spans="1:11" ht="12.75">
      <c r="A51" s="5">
        <v>8</v>
      </c>
      <c r="B51" s="217">
        <f t="shared" si="2"/>
        <v>1.2722792627665729</v>
      </c>
      <c r="C51" s="217"/>
      <c r="D51" s="222">
        <v>28</v>
      </c>
      <c r="E51" s="217">
        <f t="shared" si="3"/>
        <v>2.5315671082714593</v>
      </c>
      <c r="F51" s="10"/>
      <c r="G51" s="10"/>
      <c r="H51" s="8"/>
      <c r="K51" s="10"/>
    </row>
    <row r="52" spans="1:11" ht="12.75">
      <c r="A52" s="5">
        <v>9</v>
      </c>
      <c r="B52" s="217">
        <f t="shared" si="2"/>
        <v>1.316809036963403</v>
      </c>
      <c r="C52" s="217"/>
      <c r="D52" s="222">
        <v>29</v>
      </c>
      <c r="E52" s="217">
        <f t="shared" si="3"/>
        <v>2.6201719570609603</v>
      </c>
      <c r="F52" s="10"/>
      <c r="G52" s="10"/>
      <c r="H52" s="8"/>
      <c r="K52" s="10"/>
    </row>
    <row r="53" spans="1:11" ht="12.75">
      <c r="A53" s="5">
        <v>10</v>
      </c>
      <c r="B53" s="217">
        <f t="shared" si="2"/>
        <v>1.3628973532571218</v>
      </c>
      <c r="C53" s="217"/>
      <c r="D53" s="222">
        <v>30</v>
      </c>
      <c r="E53" s="217">
        <f t="shared" si="3"/>
        <v>2.7118779755580937</v>
      </c>
      <c r="F53" s="10"/>
      <c r="G53" s="10"/>
      <c r="H53" s="8"/>
      <c r="K53" s="10"/>
    </row>
    <row r="54" spans="1:11" ht="12.75">
      <c r="A54" s="37">
        <v>11</v>
      </c>
      <c r="B54" s="217">
        <f>B53*(1+$B$38)</f>
        <v>1.410598760621121</v>
      </c>
      <c r="C54" s="217"/>
      <c r="D54" s="222">
        <v>31</v>
      </c>
      <c r="E54" s="217">
        <f t="shared" si="3"/>
        <v>2.806793704702627</v>
      </c>
      <c r="F54" s="10"/>
      <c r="G54" s="10"/>
      <c r="H54" s="8"/>
      <c r="K54" s="10"/>
    </row>
    <row r="55" spans="1:11" ht="12.75">
      <c r="A55" s="37">
        <v>12</v>
      </c>
      <c r="B55" s="217">
        <f aca="true" t="shared" si="4" ref="B55:B63">B54*(1+$B$38)</f>
        <v>1.45996971724286</v>
      </c>
      <c r="C55" s="217"/>
      <c r="D55" s="222">
        <v>32</v>
      </c>
      <c r="E55" s="217">
        <f t="shared" si="3"/>
        <v>2.9050314843672185</v>
      </c>
      <c r="F55" s="10"/>
      <c r="G55" s="10"/>
      <c r="H55" s="8"/>
      <c r="K55" s="10"/>
    </row>
    <row r="56" spans="1:11" ht="12.75">
      <c r="A56" s="37">
        <v>13</v>
      </c>
      <c r="B56" s="217">
        <f t="shared" si="4"/>
        <v>1.51106865734636</v>
      </c>
      <c r="C56" s="217"/>
      <c r="D56" s="222">
        <v>33</v>
      </c>
      <c r="E56" s="217">
        <f t="shared" si="3"/>
        <v>3.0067075863200707</v>
      </c>
      <c r="F56" s="10"/>
      <c r="G56" s="10"/>
      <c r="H56" s="8"/>
      <c r="K56" s="10"/>
    </row>
    <row r="57" spans="1:11" ht="12.75">
      <c r="A57" s="37">
        <v>14</v>
      </c>
      <c r="B57" s="217">
        <f t="shared" si="4"/>
        <v>1.5639560603534826</v>
      </c>
      <c r="C57" s="217"/>
      <c r="D57" s="222">
        <v>34</v>
      </c>
      <c r="E57" s="217">
        <f t="shared" si="3"/>
        <v>3.111942351841273</v>
      </c>
      <c r="F57" s="10"/>
      <c r="G57" s="10"/>
      <c r="H57" s="8"/>
      <c r="K57" s="10"/>
    </row>
    <row r="58" spans="1:11" ht="12.75">
      <c r="A58" s="37">
        <v>15</v>
      </c>
      <c r="B58" s="217">
        <f t="shared" si="4"/>
        <v>1.6186945224658542</v>
      </c>
      <c r="C58" s="217"/>
      <c r="D58" s="222">
        <v>35</v>
      </c>
      <c r="E58" s="217">
        <f t="shared" si="3"/>
        <v>3.2208603341557174</v>
      </c>
      <c r="F58" s="10"/>
      <c r="G58" s="10"/>
      <c r="H58" s="8"/>
      <c r="K58" s="10"/>
    </row>
    <row r="59" spans="1:11" ht="12.75">
      <c r="A59" s="37">
        <v>16</v>
      </c>
      <c r="B59" s="217">
        <f t="shared" si="4"/>
        <v>1.675348830752159</v>
      </c>
      <c r="C59" s="217"/>
      <c r="D59" s="222">
        <v>36</v>
      </c>
      <c r="E59" s="217">
        <f t="shared" si="3"/>
        <v>3.333590445851167</v>
      </c>
      <c r="F59" s="10"/>
      <c r="G59" s="10"/>
      <c r="H59" s="8"/>
      <c r="K59" s="10"/>
    </row>
    <row r="60" spans="1:11" ht="12.75">
      <c r="A60" s="37">
        <v>17</v>
      </c>
      <c r="B60" s="217">
        <f t="shared" si="4"/>
        <v>1.7339860398284843</v>
      </c>
      <c r="C60" s="217"/>
      <c r="D60" s="222">
        <v>37</v>
      </c>
      <c r="E60" s="217">
        <f t="shared" si="3"/>
        <v>3.450266111455958</v>
      </c>
      <c r="F60" s="10"/>
      <c r="G60" s="10"/>
      <c r="H60" s="8"/>
      <c r="K60" s="10"/>
    </row>
    <row r="61" spans="1:11" ht="12.75">
      <c r="A61" s="37">
        <v>18</v>
      </c>
      <c r="B61" s="217">
        <f t="shared" si="4"/>
        <v>1.7946755512224812</v>
      </c>
      <c r="C61" s="217"/>
      <c r="D61" s="222">
        <v>38</v>
      </c>
      <c r="E61" s="217">
        <f t="shared" si="3"/>
        <v>3.571025425356916</v>
      </c>
      <c r="F61" s="10"/>
      <c r="G61" s="10"/>
      <c r="H61" s="8"/>
      <c r="K61" s="10"/>
    </row>
    <row r="62" spans="1:11" ht="12.75">
      <c r="A62" s="37">
        <v>19</v>
      </c>
      <c r="B62" s="217">
        <f t="shared" si="4"/>
        <v>1.857489195515268</v>
      </c>
      <c r="C62" s="217"/>
      <c r="D62" s="222">
        <v>39</v>
      </c>
      <c r="E62" s="217">
        <f t="shared" si="3"/>
        <v>3.696011315244408</v>
      </c>
      <c r="F62" s="10"/>
      <c r="G62" s="10"/>
      <c r="H62" s="8"/>
      <c r="K62" s="10"/>
    </row>
    <row r="63" spans="1:11" ht="13.5" thickBot="1">
      <c r="A63" s="37">
        <v>20</v>
      </c>
      <c r="B63" s="217">
        <f t="shared" si="4"/>
        <v>1.922501317358302</v>
      </c>
      <c r="C63" s="217"/>
      <c r="D63" s="222">
        <v>40</v>
      </c>
      <c r="E63" s="217">
        <f t="shared" si="3"/>
        <v>3.825371711277962</v>
      </c>
      <c r="F63" s="10"/>
      <c r="G63" s="10"/>
      <c r="H63" s="8"/>
      <c r="K63" s="10"/>
    </row>
    <row r="64" spans="1:11" ht="13.5" thickBot="1">
      <c r="A64" s="37" t="s">
        <v>162</v>
      </c>
      <c r="B64" s="219">
        <f>E64</f>
        <v>42.64322995972062</v>
      </c>
      <c r="C64" s="217"/>
      <c r="D64" s="13" t="s">
        <v>33</v>
      </c>
      <c r="E64" s="30">
        <f>NPV(B39,E44,E45,E46,E47,E48,E49,E50,E51,E52,E53,E54,E55,E56,E57,E58,E59,E60,E61,E62,E63)</f>
        <v>42.64322995972062</v>
      </c>
      <c r="F64" s="10"/>
      <c r="G64" s="10"/>
      <c r="H64" s="8"/>
      <c r="K64" s="10"/>
    </row>
    <row r="65" spans="2:11" ht="13.5" thickBot="1">
      <c r="B65" s="155"/>
      <c r="C65" s="217"/>
      <c r="D65" s="37"/>
      <c r="E65" s="217"/>
      <c r="F65" s="10"/>
      <c r="G65" s="10"/>
      <c r="H65" s="8"/>
      <c r="K65" s="10"/>
    </row>
    <row r="66" spans="1:11" ht="13.5" thickBot="1">
      <c r="A66" s="19" t="s">
        <v>163</v>
      </c>
      <c r="B66" s="30">
        <f>NPV(B39,B44,B45,B46,B47,B48,B49,B50,B51,B52,B53,B54,B55,B56,B57,B58,B59,B60,B61,B62,B63,B64)</f>
        <v>46.82022687637855</v>
      </c>
      <c r="C66" s="217"/>
      <c r="D66" s="37"/>
      <c r="E66" s="217"/>
      <c r="F66" s="10"/>
      <c r="G66" s="10"/>
      <c r="H66" s="8"/>
      <c r="K66" s="10"/>
    </row>
    <row r="67" spans="1:11" ht="12.75">
      <c r="A67" s="5"/>
      <c r="B67" s="217"/>
      <c r="C67" s="217"/>
      <c r="D67" s="37"/>
      <c r="E67" s="217"/>
      <c r="F67" s="10"/>
      <c r="G67" s="10"/>
      <c r="H67" s="8"/>
      <c r="K67" s="10"/>
    </row>
    <row r="68" spans="1:8" s="148" customFormat="1" ht="45">
      <c r="A68" s="148" t="s">
        <v>60</v>
      </c>
      <c r="B68" s="210" t="s">
        <v>104</v>
      </c>
      <c r="C68" s="210"/>
      <c r="D68" s="210" t="s">
        <v>101</v>
      </c>
      <c r="E68" s="210" t="s">
        <v>102</v>
      </c>
      <c r="F68" s="210" t="s">
        <v>105</v>
      </c>
      <c r="G68" s="210" t="s">
        <v>13</v>
      </c>
      <c r="H68" s="210" t="s">
        <v>143</v>
      </c>
    </row>
    <row r="69" spans="2:8" s="2" customFormat="1" ht="11.25">
      <c r="B69" s="26"/>
      <c r="C69" s="26"/>
      <c r="D69" s="26"/>
      <c r="E69" s="26"/>
      <c r="F69" s="26"/>
      <c r="G69" s="26"/>
      <c r="H69" s="26"/>
    </row>
    <row r="70" spans="1:8" s="2" customFormat="1" ht="11.25">
      <c r="A70" s="122" t="s">
        <v>106</v>
      </c>
      <c r="B70" s="124">
        <f>'Provision Standards'!B41</f>
        <v>6900</v>
      </c>
      <c r="C70" s="124"/>
      <c r="D70" s="26">
        <f>Calculator!C53</f>
        <v>0</v>
      </c>
      <c r="E70" s="124">
        <f aca="true" t="shared" si="5" ref="E70:E76">B70*D70</f>
        <v>0</v>
      </c>
      <c r="F70" s="123">
        <f>IF(SUM($E$70:$E$76)=0,0,E70/$E$78)</f>
        <v>0</v>
      </c>
      <c r="G70" s="163">
        <f>Calculator!$H$76*F70</f>
        <v>0</v>
      </c>
      <c r="H70" s="164">
        <f>G70*G24</f>
        <v>0</v>
      </c>
    </row>
    <row r="71" spans="1:8" s="2" customFormat="1" ht="11.25">
      <c r="A71" s="122" t="s">
        <v>107</v>
      </c>
      <c r="B71" s="124">
        <f>'Provision Standards'!B42</f>
        <v>9500</v>
      </c>
      <c r="C71" s="124"/>
      <c r="D71" s="26">
        <f>Calculator!C54</f>
        <v>0</v>
      </c>
      <c r="E71" s="124">
        <f t="shared" si="5"/>
        <v>0</v>
      </c>
      <c r="F71" s="123">
        <f aca="true" t="shared" si="6" ref="F71:F76">IF(SUM($E$70:$E$76)=0,0,E71/$E$78)</f>
        <v>0</v>
      </c>
      <c r="G71" s="163">
        <f>Calculator!$H$76*F71</f>
        <v>0</v>
      </c>
      <c r="H71" s="164">
        <f>G71*G25</f>
        <v>0</v>
      </c>
    </row>
    <row r="72" spans="1:8" s="2" customFormat="1" ht="11.25">
      <c r="A72" s="68" t="s">
        <v>108</v>
      </c>
      <c r="B72" s="124">
        <f>'Provision Standards'!B43</f>
        <v>13500</v>
      </c>
      <c r="C72" s="124"/>
      <c r="D72" s="26">
        <f>Calculator!C55</f>
        <v>0</v>
      </c>
      <c r="E72" s="124">
        <f t="shared" si="5"/>
        <v>0</v>
      </c>
      <c r="F72" s="123">
        <f t="shared" si="6"/>
        <v>0</v>
      </c>
      <c r="G72" s="163">
        <f>Calculator!$H$76*F72</f>
        <v>0</v>
      </c>
      <c r="H72" s="164">
        <f>G72*G26</f>
        <v>0</v>
      </c>
    </row>
    <row r="73" spans="1:8" s="2" customFormat="1" ht="11.25">
      <c r="A73" s="68" t="s">
        <v>99</v>
      </c>
      <c r="B73" s="124">
        <f>'Provision Standards'!B44</f>
        <v>6426</v>
      </c>
      <c r="C73" s="124"/>
      <c r="D73" s="26">
        <f>Calculator!C52</f>
        <v>0</v>
      </c>
      <c r="E73" s="124">
        <f t="shared" si="5"/>
        <v>0</v>
      </c>
      <c r="F73" s="123">
        <f t="shared" si="6"/>
        <v>0</v>
      </c>
      <c r="G73" s="163">
        <f>Calculator!$H$76*F73</f>
        <v>0</v>
      </c>
      <c r="H73" s="164">
        <f>G73*G27</f>
        <v>0</v>
      </c>
    </row>
    <row r="74" spans="1:8" s="2" customFormat="1" ht="11.25">
      <c r="A74" s="68" t="s">
        <v>98</v>
      </c>
      <c r="B74" s="124">
        <f>'Provision Standards'!B45</f>
        <v>1681</v>
      </c>
      <c r="C74" s="124"/>
      <c r="D74" s="26">
        <f>Calculator!C56</f>
        <v>0</v>
      </c>
      <c r="E74" s="124">
        <f t="shared" si="5"/>
        <v>0</v>
      </c>
      <c r="F74" s="123">
        <f t="shared" si="6"/>
        <v>0</v>
      </c>
      <c r="G74" s="163">
        <f>Calculator!$H$76*F74</f>
        <v>0</v>
      </c>
      <c r="H74" s="26"/>
    </row>
    <row r="75" spans="1:8" s="2" customFormat="1" ht="11.25">
      <c r="A75" s="68" t="s">
        <v>97</v>
      </c>
      <c r="B75" s="124">
        <f>'Provision Standards'!B46</f>
        <v>666</v>
      </c>
      <c r="C75" s="124"/>
      <c r="D75" s="26">
        <f>Calculator!C57</f>
        <v>0</v>
      </c>
      <c r="E75" s="124">
        <f t="shared" si="5"/>
        <v>0</v>
      </c>
      <c r="F75" s="123">
        <f t="shared" si="6"/>
        <v>0</v>
      </c>
      <c r="G75" s="163">
        <f>Calculator!$H$76*F75</f>
        <v>0</v>
      </c>
      <c r="H75" s="26"/>
    </row>
    <row r="76" spans="1:8" s="2" customFormat="1" ht="11.25">
      <c r="A76" s="68" t="s">
        <v>96</v>
      </c>
      <c r="B76" s="124">
        <f>'Provision Standards'!B47</f>
        <v>666</v>
      </c>
      <c r="C76" s="124"/>
      <c r="D76" s="26">
        <f>Calculator!C58</f>
        <v>0</v>
      </c>
      <c r="E76" s="124">
        <f t="shared" si="5"/>
        <v>0</v>
      </c>
      <c r="F76" s="123">
        <f t="shared" si="6"/>
        <v>0</v>
      </c>
      <c r="G76" s="163">
        <f>Calculator!$H$76*F76</f>
        <v>0</v>
      </c>
      <c r="H76" s="26"/>
    </row>
    <row r="77" spans="2:8" s="2" customFormat="1" ht="11.25">
      <c r="B77" s="26"/>
      <c r="C77" s="26"/>
      <c r="D77" s="26"/>
      <c r="E77" s="124"/>
      <c r="F77" s="26"/>
      <c r="G77" s="26"/>
      <c r="H77" s="26"/>
    </row>
    <row r="78" spans="1:8" s="2" customFormat="1" ht="11.25">
      <c r="A78" s="2" t="s">
        <v>103</v>
      </c>
      <c r="B78" s="26"/>
      <c r="C78" s="26"/>
      <c r="D78" s="26"/>
      <c r="E78" s="124">
        <f>SUM(E70:E77)</f>
        <v>0</v>
      </c>
      <c r="F78" s="26"/>
      <c r="G78" s="163">
        <f>SUM(G70:G77)</f>
        <v>0</v>
      </c>
      <c r="H78" s="165">
        <f>SUM(H70:H76)</f>
        <v>0</v>
      </c>
    </row>
    <row r="79" spans="1:8" s="2" customFormat="1" ht="11.25">
      <c r="A79" s="2" t="s">
        <v>14</v>
      </c>
      <c r="B79" s="26"/>
      <c r="C79" s="26"/>
      <c r="D79" s="26"/>
      <c r="E79" s="124"/>
      <c r="F79" s="26"/>
      <c r="G79" s="163"/>
      <c r="H79" s="164" t="e">
        <f>H78/G78</f>
        <v>#DIV/0!</v>
      </c>
    </row>
    <row r="80" spans="2:10" s="2" customFormat="1" ht="11.25">
      <c r="B80" s="26"/>
      <c r="C80" s="26"/>
      <c r="D80" s="26"/>
      <c r="E80" s="26"/>
      <c r="F80" s="26"/>
      <c r="G80" s="26"/>
      <c r="H80" s="26"/>
      <c r="I80" s="26"/>
      <c r="J80" s="26"/>
    </row>
    <row r="81" spans="1:10" s="2" customFormat="1" ht="11.25">
      <c r="A81" s="2" t="s">
        <v>109</v>
      </c>
      <c r="B81" s="26"/>
      <c r="C81" s="26"/>
      <c r="D81" s="26"/>
      <c r="E81" s="26"/>
      <c r="F81" s="26"/>
      <c r="G81" s="26"/>
      <c r="H81" s="26"/>
      <c r="I81" s="26"/>
      <c r="J81" s="26"/>
    </row>
    <row r="82" ht="12.75">
      <c r="A82" s="19"/>
    </row>
    <row r="84" ht="12.75">
      <c r="A84" s="11" t="s">
        <v>3</v>
      </c>
    </row>
    <row r="85" spans="2:14" s="211" customFormat="1" ht="56.25">
      <c r="B85" s="212" t="s">
        <v>18</v>
      </c>
      <c r="C85" s="212"/>
      <c r="D85" s="212" t="s">
        <v>141</v>
      </c>
      <c r="E85" s="212" t="s">
        <v>140</v>
      </c>
      <c r="F85" s="212" t="s">
        <v>7</v>
      </c>
      <c r="G85" s="212" t="s">
        <v>8</v>
      </c>
      <c r="H85" s="212" t="s">
        <v>9</v>
      </c>
      <c r="I85" s="212" t="s">
        <v>10</v>
      </c>
      <c r="J85" s="212" t="s">
        <v>11</v>
      </c>
      <c r="K85" s="212" t="s">
        <v>19</v>
      </c>
      <c r="L85" s="212" t="s">
        <v>15</v>
      </c>
      <c r="M85" s="212" t="s">
        <v>16</v>
      </c>
      <c r="N85" s="212"/>
    </row>
    <row r="86" spans="1:14" s="157" customFormat="1" ht="11.25">
      <c r="A86" s="157" t="s">
        <v>12</v>
      </c>
      <c r="B86" s="158"/>
      <c r="C86" s="158"/>
      <c r="D86" s="158"/>
      <c r="E86" s="158"/>
      <c r="F86" s="158"/>
      <c r="G86" s="159">
        <v>0.5</v>
      </c>
      <c r="H86" s="159">
        <v>0.5</v>
      </c>
      <c r="I86" s="159">
        <v>0.5</v>
      </c>
      <c r="J86" s="159">
        <v>0.5</v>
      </c>
      <c r="K86" s="158"/>
      <c r="L86" s="158"/>
      <c r="M86" s="158"/>
      <c r="N86" s="158"/>
    </row>
    <row r="87" spans="2:14" s="157" customFormat="1" ht="11.25">
      <c r="B87" s="158"/>
      <c r="C87" s="158"/>
      <c r="D87" s="158"/>
      <c r="E87" s="158"/>
      <c r="F87" s="158"/>
      <c r="G87" s="159"/>
      <c r="H87" s="159"/>
      <c r="I87" s="159"/>
      <c r="J87" s="159"/>
      <c r="K87" s="158"/>
      <c r="L87" s="158"/>
      <c r="M87" s="158"/>
      <c r="N87" s="158"/>
    </row>
    <row r="88" spans="1:14" s="19" customFormat="1" ht="11.25">
      <c r="A88" s="19" t="s">
        <v>4</v>
      </c>
      <c r="B88" s="37">
        <v>15</v>
      </c>
      <c r="C88" s="37"/>
      <c r="D88" s="37">
        <v>1</v>
      </c>
      <c r="E88" s="37">
        <v>2</v>
      </c>
      <c r="F88" s="37">
        <f>B88*D88*E88*D70</f>
        <v>0</v>
      </c>
      <c r="G88" s="37">
        <f>F88*$G$86</f>
        <v>0</v>
      </c>
      <c r="H88" s="37">
        <f>F88*$H$86</f>
        <v>0</v>
      </c>
      <c r="I88" s="160">
        <f>F88*$I$86</f>
        <v>0</v>
      </c>
      <c r="J88" s="160">
        <f>F88*$J$86</f>
        <v>0</v>
      </c>
      <c r="K88" s="37">
        <f>SUM(F88:J88)</f>
        <v>0</v>
      </c>
      <c r="L88" s="166">
        <f>G70/B70</f>
        <v>0</v>
      </c>
      <c r="M88" s="167">
        <f>K88*L88</f>
        <v>0</v>
      </c>
      <c r="N88" s="37"/>
    </row>
    <row r="89" spans="1:14" s="19" customFormat="1" ht="11.25">
      <c r="A89" s="19" t="s">
        <v>5</v>
      </c>
      <c r="B89" s="37">
        <v>20</v>
      </c>
      <c r="C89" s="37"/>
      <c r="D89" s="37">
        <v>1</v>
      </c>
      <c r="E89" s="37">
        <v>2</v>
      </c>
      <c r="F89" s="37">
        <f>B89*D89*E89*D71</f>
        <v>0</v>
      </c>
      <c r="G89" s="37">
        <f>F89*$G$86</f>
        <v>0</v>
      </c>
      <c r="H89" s="37">
        <f>F89*$H$86</f>
        <v>0</v>
      </c>
      <c r="I89" s="160">
        <f>F89*$I$86</f>
        <v>0</v>
      </c>
      <c r="J89" s="160">
        <f>F89*$J$86</f>
        <v>0</v>
      </c>
      <c r="K89" s="37">
        <f>SUM(F89:J89)</f>
        <v>0</v>
      </c>
      <c r="L89" s="166">
        <f>K89/B71</f>
        <v>0</v>
      </c>
      <c r="M89" s="167">
        <f>K89*L89</f>
        <v>0</v>
      </c>
      <c r="N89" s="37"/>
    </row>
    <row r="90" spans="1:14" s="19" customFormat="1" ht="11.25">
      <c r="A90" s="19" t="s">
        <v>6</v>
      </c>
      <c r="B90" s="37">
        <v>15</v>
      </c>
      <c r="C90" s="37"/>
      <c r="D90" s="37">
        <v>1</v>
      </c>
      <c r="E90" s="37">
        <v>2</v>
      </c>
      <c r="F90" s="37">
        <f>B90*D90*E90*D72</f>
        <v>0</v>
      </c>
      <c r="G90" s="37">
        <f>F90*$G$86</f>
        <v>0</v>
      </c>
      <c r="H90" s="37">
        <f>F90*$H$86</f>
        <v>0</v>
      </c>
      <c r="I90" s="160">
        <f>F90*$I$86</f>
        <v>0</v>
      </c>
      <c r="J90" s="160">
        <f>F90*$J$86</f>
        <v>0</v>
      </c>
      <c r="K90" s="37">
        <f>SUM(F90:J90)</f>
        <v>0</v>
      </c>
      <c r="L90" s="166">
        <f>K90/B72</f>
        <v>0</v>
      </c>
      <c r="M90" s="167">
        <f>K90*L90</f>
        <v>0</v>
      </c>
      <c r="N90" s="37"/>
    </row>
    <row r="91" spans="1:14" s="19" customFormat="1" ht="11.25">
      <c r="A91" s="19" t="s">
        <v>99</v>
      </c>
      <c r="B91" s="37">
        <v>15</v>
      </c>
      <c r="C91" s="37"/>
      <c r="D91" s="37">
        <v>1</v>
      </c>
      <c r="E91" s="37">
        <v>4</v>
      </c>
      <c r="F91" s="37">
        <f>B91*D91*E91*D73</f>
        <v>0</v>
      </c>
      <c r="G91" s="37">
        <f>F91*$G$86</f>
        <v>0</v>
      </c>
      <c r="H91" s="37">
        <f>F91*$H$86</f>
        <v>0</v>
      </c>
      <c r="I91" s="160">
        <f>F91*$I$86</f>
        <v>0</v>
      </c>
      <c r="J91" s="160">
        <f>F91*$J$86</f>
        <v>0</v>
      </c>
      <c r="K91" s="37">
        <f>SUM(F91:J91)</f>
        <v>0</v>
      </c>
      <c r="L91" s="166">
        <f>K91/B73</f>
        <v>0</v>
      </c>
      <c r="M91" s="167">
        <f>K91*L91</f>
        <v>0</v>
      </c>
      <c r="N91" s="37"/>
    </row>
    <row r="92" spans="1:11" s="19" customFormat="1" ht="11.25">
      <c r="A92" s="19" t="s">
        <v>77</v>
      </c>
      <c r="B92" s="37"/>
      <c r="C92" s="37"/>
      <c r="D92" s="37"/>
      <c r="E92" s="37"/>
      <c r="F92" s="37"/>
      <c r="G92" s="161"/>
      <c r="H92" s="162"/>
      <c r="I92" s="37"/>
      <c r="J92" s="37"/>
      <c r="K92" s="167">
        <f>SUM(M88:M91)</f>
        <v>0</v>
      </c>
    </row>
    <row r="93" spans="2:10" s="19" customFormat="1" ht="11.25">
      <c r="B93" s="37"/>
      <c r="C93" s="37"/>
      <c r="D93" s="37"/>
      <c r="E93" s="37"/>
      <c r="F93" s="37"/>
      <c r="G93" s="161"/>
      <c r="H93" s="162"/>
      <c r="I93" s="37"/>
      <c r="J93" s="37"/>
    </row>
  </sheetData>
  <sheetProtection password="B80E" sheet="1" objects="1" scenarios="1" selectLockedCells="1" selectUnlockedCells="1"/>
  <mergeCells count="1">
    <mergeCell ref="A10:H10"/>
  </mergeCells>
  <printOptions/>
  <pageMargins left="0.5511811023622047" right="0.5511811023622047" top="0.7874015748031497" bottom="0.984251968503937" header="0.5118110236220472" footer="0.5118110236220472"/>
  <pageSetup fitToHeight="0" fitToWidth="1" horizontalDpi="600" verticalDpi="600" orientation="landscape" paperSize="9" scale="98" r:id="rId1"/>
  <rowBreaks count="1" manualBreakCount="1">
    <brk id="34" max="255" man="1"/>
  </rowBreaks>
</worksheet>
</file>

<file path=xl/worksheets/sheet6.xml><?xml version="1.0" encoding="utf-8"?>
<worksheet xmlns="http://schemas.openxmlformats.org/spreadsheetml/2006/main" xmlns:r="http://schemas.openxmlformats.org/officeDocument/2006/relationships">
  <sheetPr codeName="Sheet6">
    <tabColor indexed="47"/>
  </sheetPr>
  <dimension ref="A1:J130"/>
  <sheetViews>
    <sheetView workbookViewId="0" topLeftCell="A1">
      <selection activeCell="G14" sqref="F14:G14"/>
    </sheetView>
  </sheetViews>
  <sheetFormatPr defaultColWidth="9.00390625" defaultRowHeight="12.75"/>
  <cols>
    <col min="1" max="1" width="17.875" style="111" customWidth="1"/>
    <col min="2" max="5" width="15.625" style="224" customWidth="1"/>
    <col min="6" max="7" width="9.00390625" style="224" customWidth="1"/>
    <col min="8" max="10" width="9.00390625" style="111" customWidth="1"/>
    <col min="11" max="16384" width="9.00390625" style="225" customWidth="1"/>
  </cols>
  <sheetData>
    <row r="1" ht="11.25">
      <c r="A1" s="223" t="e">
        <f>#REF!</f>
        <v>#REF!</v>
      </c>
    </row>
    <row r="2" ht="15.75">
      <c r="A2" s="226" t="e">
        <f>#REF!</f>
        <v>#REF!</v>
      </c>
    </row>
    <row r="3" ht="12">
      <c r="A3" s="227"/>
    </row>
    <row r="4" ht="15.75">
      <c r="A4" s="226" t="s">
        <v>169</v>
      </c>
    </row>
    <row r="13" spans="1:5" ht="36" customHeight="1">
      <c r="A13" s="228" t="s">
        <v>166</v>
      </c>
      <c r="B13" s="225"/>
      <c r="C13" s="229">
        <f>'Annual Update'!D17</f>
        <v>0.035</v>
      </c>
      <c r="D13" s="234" t="s">
        <v>174</v>
      </c>
      <c r="E13" s="260"/>
    </row>
    <row r="14" spans="1:5" ht="38.25" customHeight="1">
      <c r="A14" s="228" t="s">
        <v>165</v>
      </c>
      <c r="B14" s="225"/>
      <c r="C14" s="229">
        <f>'Annual Update'!D19</f>
        <v>0.025</v>
      </c>
      <c r="D14" s="234" t="s">
        <v>175</v>
      </c>
      <c r="E14" s="260"/>
    </row>
    <row r="15" spans="1:5" ht="11.25">
      <c r="A15" s="228"/>
      <c r="B15" s="225"/>
      <c r="C15" s="229"/>
      <c r="D15" s="230"/>
      <c r="E15" s="225"/>
    </row>
    <row r="16" spans="1:5" ht="36.75" customHeight="1">
      <c r="A16" s="259" t="s">
        <v>176</v>
      </c>
      <c r="B16" s="260"/>
      <c r="C16" s="231">
        <f>'Background Calculations'!B66</f>
        <v>46.82022687637855</v>
      </c>
      <c r="E16" s="230"/>
    </row>
    <row r="17" spans="1:5" ht="11.25">
      <c r="A17" s="228"/>
      <c r="B17" s="225"/>
      <c r="C17" s="231"/>
      <c r="E17" s="230"/>
    </row>
    <row r="18" spans="1:5" ht="40.5" customHeight="1">
      <c r="A18" s="257" t="s">
        <v>170</v>
      </c>
      <c r="B18" s="258"/>
      <c r="C18" s="258"/>
      <c r="D18" s="258"/>
      <c r="E18" s="258"/>
    </row>
    <row r="19" spans="1:5" ht="11.25">
      <c r="A19" s="228"/>
      <c r="B19" s="225"/>
      <c r="C19" s="231"/>
      <c r="E19" s="230"/>
    </row>
    <row r="21" spans="1:10" s="233" customFormat="1" ht="33.75">
      <c r="A21" s="232" t="s">
        <v>32</v>
      </c>
      <c r="B21" s="232" t="s">
        <v>164</v>
      </c>
      <c r="C21" s="232" t="s">
        <v>167</v>
      </c>
      <c r="D21" s="232" t="s">
        <v>171</v>
      </c>
      <c r="E21" s="232" t="s">
        <v>177</v>
      </c>
      <c r="F21" s="232"/>
      <c r="G21" s="232"/>
      <c r="H21" s="232"/>
      <c r="I21" s="232"/>
      <c r="J21" s="232"/>
    </row>
    <row r="22" spans="1:5" ht="11.25">
      <c r="A22" s="111">
        <v>1</v>
      </c>
      <c r="B22" s="224">
        <f>C16</f>
        <v>46.82022687637855</v>
      </c>
      <c r="C22" s="224">
        <f aca="true" t="shared" si="0" ref="C22:C61">B22*$C$14</f>
        <v>1.1705056719094638</v>
      </c>
      <c r="D22" s="231">
        <v>1</v>
      </c>
      <c r="E22" s="224">
        <f>B22+C22-D22</f>
        <v>46.990732548288015</v>
      </c>
    </row>
    <row r="23" spans="1:5" ht="11.25">
      <c r="A23" s="111">
        <v>2</v>
      </c>
      <c r="B23" s="224">
        <f>E22</f>
        <v>46.990732548288015</v>
      </c>
      <c r="C23" s="224">
        <f t="shared" si="0"/>
        <v>1.1747683137072005</v>
      </c>
      <c r="D23" s="231">
        <f aca="true" t="shared" si="1" ref="D23:D61">D22*(1+$C$13)</f>
        <v>1.035</v>
      </c>
      <c r="E23" s="224">
        <f aca="true" t="shared" si="2" ref="E23:E61">B23+C23-D23</f>
        <v>47.130500861995216</v>
      </c>
    </row>
    <row r="24" spans="1:5" ht="11.25">
      <c r="A24" s="111">
        <v>3</v>
      </c>
      <c r="B24" s="224">
        <f aca="true" t="shared" si="3" ref="B24:B61">E23</f>
        <v>47.130500861995216</v>
      </c>
      <c r="C24" s="224">
        <f t="shared" si="0"/>
        <v>1.1782625215498805</v>
      </c>
      <c r="D24" s="231">
        <f t="shared" si="1"/>
        <v>1.0712249999999999</v>
      </c>
      <c r="E24" s="224">
        <f t="shared" si="2"/>
        <v>47.2375383835451</v>
      </c>
    </row>
    <row r="25" spans="1:5" ht="11.25">
      <c r="A25" s="111">
        <v>4</v>
      </c>
      <c r="B25" s="224">
        <f t="shared" si="3"/>
        <v>47.2375383835451</v>
      </c>
      <c r="C25" s="224">
        <f t="shared" si="0"/>
        <v>1.1809384595886276</v>
      </c>
      <c r="D25" s="231">
        <f t="shared" si="1"/>
        <v>1.1087178749999997</v>
      </c>
      <c r="E25" s="224">
        <f t="shared" si="2"/>
        <v>47.30975896813373</v>
      </c>
    </row>
    <row r="26" spans="1:5" ht="11.25">
      <c r="A26" s="111">
        <v>5</v>
      </c>
      <c r="B26" s="224">
        <f t="shared" si="3"/>
        <v>47.30975896813373</v>
      </c>
      <c r="C26" s="224">
        <f t="shared" si="0"/>
        <v>1.1827439742033432</v>
      </c>
      <c r="D26" s="231">
        <f t="shared" si="1"/>
        <v>1.1475230006249997</v>
      </c>
      <c r="E26" s="224">
        <f t="shared" si="2"/>
        <v>47.34497994171207</v>
      </c>
    </row>
    <row r="27" spans="1:5" ht="11.25">
      <c r="A27" s="111">
        <v>6</v>
      </c>
      <c r="B27" s="224">
        <f t="shared" si="3"/>
        <v>47.34497994171207</v>
      </c>
      <c r="C27" s="224">
        <f t="shared" si="0"/>
        <v>1.1836244985428017</v>
      </c>
      <c r="D27" s="231">
        <f t="shared" si="1"/>
        <v>1.1876863056468745</v>
      </c>
      <c r="E27" s="224">
        <f t="shared" si="2"/>
        <v>47.34091813460799</v>
      </c>
    </row>
    <row r="28" spans="1:5" ht="11.25">
      <c r="A28" s="111">
        <v>7</v>
      </c>
      <c r="B28" s="224">
        <f t="shared" si="3"/>
        <v>47.34091813460799</v>
      </c>
      <c r="C28" s="224">
        <f t="shared" si="0"/>
        <v>1.1835229533651999</v>
      </c>
      <c r="D28" s="231">
        <f t="shared" si="1"/>
        <v>1.229255326344515</v>
      </c>
      <c r="E28" s="224">
        <f t="shared" si="2"/>
        <v>47.29518576162867</v>
      </c>
    </row>
    <row r="29" spans="1:5" ht="11.25">
      <c r="A29" s="111">
        <v>8</v>
      </c>
      <c r="B29" s="224">
        <f t="shared" si="3"/>
        <v>47.29518576162867</v>
      </c>
      <c r="C29" s="224">
        <f t="shared" si="0"/>
        <v>1.1823796440407168</v>
      </c>
      <c r="D29" s="231">
        <f t="shared" si="1"/>
        <v>1.2722792627665729</v>
      </c>
      <c r="E29" s="224">
        <f t="shared" si="2"/>
        <v>47.205286142902814</v>
      </c>
    </row>
    <row r="30" spans="1:5" ht="11.25">
      <c r="A30" s="111">
        <v>9</v>
      </c>
      <c r="B30" s="224">
        <f t="shared" si="3"/>
        <v>47.205286142902814</v>
      </c>
      <c r="C30" s="224">
        <f t="shared" si="0"/>
        <v>1.1801321535725704</v>
      </c>
      <c r="D30" s="231">
        <f t="shared" si="1"/>
        <v>1.316809036963403</v>
      </c>
      <c r="E30" s="224">
        <f t="shared" si="2"/>
        <v>47.06860925951198</v>
      </c>
    </row>
    <row r="31" spans="1:5" ht="11.25">
      <c r="A31" s="111">
        <v>10</v>
      </c>
      <c r="B31" s="224">
        <f t="shared" si="3"/>
        <v>47.06860925951198</v>
      </c>
      <c r="C31" s="224">
        <f t="shared" si="0"/>
        <v>1.1767152314877996</v>
      </c>
      <c r="D31" s="231">
        <f t="shared" si="1"/>
        <v>1.3628973532571218</v>
      </c>
      <c r="E31" s="224">
        <f t="shared" si="2"/>
        <v>46.88242713774265</v>
      </c>
    </row>
    <row r="32" spans="1:5" ht="11.25">
      <c r="A32" s="111">
        <v>11</v>
      </c>
      <c r="B32" s="224">
        <f t="shared" si="3"/>
        <v>46.88242713774265</v>
      </c>
      <c r="C32" s="224">
        <f t="shared" si="0"/>
        <v>1.1720606784435663</v>
      </c>
      <c r="D32" s="231">
        <f t="shared" si="1"/>
        <v>1.410598760621121</v>
      </c>
      <c r="E32" s="224">
        <f t="shared" si="2"/>
        <v>46.6438890555651</v>
      </c>
    </row>
    <row r="33" spans="1:5" ht="11.25">
      <c r="A33" s="111">
        <v>12</v>
      </c>
      <c r="B33" s="224">
        <f t="shared" si="3"/>
        <v>46.6438890555651</v>
      </c>
      <c r="C33" s="224">
        <f t="shared" si="0"/>
        <v>1.1660972263891274</v>
      </c>
      <c r="D33" s="231">
        <f t="shared" si="1"/>
        <v>1.45996971724286</v>
      </c>
      <c r="E33" s="224">
        <f t="shared" si="2"/>
        <v>46.35001656471136</v>
      </c>
    </row>
    <row r="34" spans="1:5" ht="11.25">
      <c r="A34" s="111">
        <v>13</v>
      </c>
      <c r="B34" s="224">
        <f t="shared" si="3"/>
        <v>46.35001656471136</v>
      </c>
      <c r="C34" s="224">
        <f t="shared" si="0"/>
        <v>1.158750414117784</v>
      </c>
      <c r="D34" s="231">
        <f t="shared" si="1"/>
        <v>1.51106865734636</v>
      </c>
      <c r="E34" s="224">
        <f t="shared" si="2"/>
        <v>45.99769832148279</v>
      </c>
    </row>
    <row r="35" spans="1:5" ht="11.25">
      <c r="A35" s="111">
        <v>14</v>
      </c>
      <c r="B35" s="224">
        <f t="shared" si="3"/>
        <v>45.99769832148279</v>
      </c>
      <c r="C35" s="224">
        <f t="shared" si="0"/>
        <v>1.1499424580370696</v>
      </c>
      <c r="D35" s="231">
        <f t="shared" si="1"/>
        <v>1.5639560603534826</v>
      </c>
      <c r="E35" s="224">
        <f t="shared" si="2"/>
        <v>45.58368471916637</v>
      </c>
    </row>
    <row r="36" spans="1:5" ht="11.25">
      <c r="A36" s="111">
        <v>15</v>
      </c>
      <c r="B36" s="224">
        <f t="shared" si="3"/>
        <v>45.58368471916637</v>
      </c>
      <c r="C36" s="224">
        <f t="shared" si="0"/>
        <v>1.1395921179791593</v>
      </c>
      <c r="D36" s="231">
        <f t="shared" si="1"/>
        <v>1.6186945224658542</v>
      </c>
      <c r="E36" s="224">
        <f t="shared" si="2"/>
        <v>45.10458231467968</v>
      </c>
    </row>
    <row r="37" spans="1:5" ht="11.25">
      <c r="A37" s="111">
        <v>16</v>
      </c>
      <c r="B37" s="224">
        <f t="shared" si="3"/>
        <v>45.10458231467968</v>
      </c>
      <c r="C37" s="224">
        <f t="shared" si="0"/>
        <v>1.127614557866992</v>
      </c>
      <c r="D37" s="231">
        <f t="shared" si="1"/>
        <v>1.675348830752159</v>
      </c>
      <c r="E37" s="224">
        <f t="shared" si="2"/>
        <v>44.55684804179452</v>
      </c>
    </row>
    <row r="38" spans="1:5" ht="11.25">
      <c r="A38" s="111">
        <v>17</v>
      </c>
      <c r="B38" s="224">
        <f t="shared" si="3"/>
        <v>44.55684804179452</v>
      </c>
      <c r="C38" s="224">
        <f t="shared" si="0"/>
        <v>1.113921201044863</v>
      </c>
      <c r="D38" s="231">
        <f t="shared" si="1"/>
        <v>1.7339860398284843</v>
      </c>
      <c r="E38" s="224">
        <f t="shared" si="2"/>
        <v>43.93678320301089</v>
      </c>
    </row>
    <row r="39" spans="1:5" ht="11.25">
      <c r="A39" s="111">
        <v>18</v>
      </c>
      <c r="B39" s="224">
        <f t="shared" si="3"/>
        <v>43.93678320301089</v>
      </c>
      <c r="C39" s="224">
        <f t="shared" si="0"/>
        <v>1.0984195800752723</v>
      </c>
      <c r="D39" s="231">
        <f t="shared" si="1"/>
        <v>1.7946755512224812</v>
      </c>
      <c r="E39" s="224">
        <f t="shared" si="2"/>
        <v>43.24052723186368</v>
      </c>
    </row>
    <row r="40" spans="1:5" ht="11.25">
      <c r="A40" s="111">
        <v>19</v>
      </c>
      <c r="B40" s="224">
        <f t="shared" si="3"/>
        <v>43.24052723186368</v>
      </c>
      <c r="C40" s="224">
        <f t="shared" si="0"/>
        <v>1.0810131807965921</v>
      </c>
      <c r="D40" s="231">
        <f t="shared" si="1"/>
        <v>1.857489195515268</v>
      </c>
      <c r="E40" s="224">
        <f t="shared" si="2"/>
        <v>42.464051217145</v>
      </c>
    </row>
    <row r="41" spans="1:5" ht="11.25">
      <c r="A41" s="111">
        <v>20</v>
      </c>
      <c r="B41" s="224">
        <f t="shared" si="3"/>
        <v>42.464051217145</v>
      </c>
      <c r="C41" s="224">
        <f t="shared" si="0"/>
        <v>1.061601280428625</v>
      </c>
      <c r="D41" s="231">
        <f t="shared" si="1"/>
        <v>1.922501317358302</v>
      </c>
      <c r="E41" s="224">
        <f t="shared" si="2"/>
        <v>41.60315118021532</v>
      </c>
    </row>
    <row r="42" spans="1:5" ht="11.25">
      <c r="A42" s="111">
        <v>21</v>
      </c>
      <c r="B42" s="224">
        <f t="shared" si="3"/>
        <v>41.60315118021532</v>
      </c>
      <c r="C42" s="224">
        <f t="shared" si="0"/>
        <v>1.040078779505383</v>
      </c>
      <c r="D42" s="231">
        <f t="shared" si="1"/>
        <v>1.9897888634658425</v>
      </c>
      <c r="E42" s="224">
        <f t="shared" si="2"/>
        <v>40.653441096254866</v>
      </c>
    </row>
    <row r="43" spans="1:5" ht="11.25">
      <c r="A43" s="111">
        <v>22</v>
      </c>
      <c r="B43" s="224">
        <f t="shared" si="3"/>
        <v>40.653441096254866</v>
      </c>
      <c r="C43" s="224">
        <f t="shared" si="0"/>
        <v>1.0163360274063717</v>
      </c>
      <c r="D43" s="231">
        <f t="shared" si="1"/>
        <v>2.059431473687147</v>
      </c>
      <c r="E43" s="224">
        <f t="shared" si="2"/>
        <v>39.61034564997409</v>
      </c>
    </row>
    <row r="44" spans="1:5" ht="11.25">
      <c r="A44" s="111">
        <v>23</v>
      </c>
      <c r="B44" s="224">
        <f t="shared" si="3"/>
        <v>39.61034564997409</v>
      </c>
      <c r="C44" s="224">
        <f t="shared" si="0"/>
        <v>0.9902586412493524</v>
      </c>
      <c r="D44" s="231">
        <f t="shared" si="1"/>
        <v>2.1315115752661966</v>
      </c>
      <c r="E44" s="224">
        <f t="shared" si="2"/>
        <v>38.46909271595725</v>
      </c>
    </row>
    <row r="45" spans="1:5" ht="11.25">
      <c r="A45" s="111">
        <v>24</v>
      </c>
      <c r="B45" s="224">
        <f t="shared" si="3"/>
        <v>38.46909271595725</v>
      </c>
      <c r="C45" s="224">
        <f t="shared" si="0"/>
        <v>0.9617273178989314</v>
      </c>
      <c r="D45" s="231">
        <f t="shared" si="1"/>
        <v>2.2061144804005135</v>
      </c>
      <c r="E45" s="224">
        <f t="shared" si="2"/>
        <v>37.22470555345567</v>
      </c>
    </row>
    <row r="46" spans="1:5" ht="11.25">
      <c r="A46" s="111">
        <v>25</v>
      </c>
      <c r="B46" s="224">
        <f t="shared" si="3"/>
        <v>37.22470555345567</v>
      </c>
      <c r="C46" s="224">
        <f t="shared" si="0"/>
        <v>0.9306176388363918</v>
      </c>
      <c r="D46" s="231">
        <f t="shared" si="1"/>
        <v>2.2833284872145314</v>
      </c>
      <c r="E46" s="224">
        <f t="shared" si="2"/>
        <v>35.87199470507753</v>
      </c>
    </row>
    <row r="47" spans="1:5" ht="11.25">
      <c r="A47" s="111">
        <v>26</v>
      </c>
      <c r="B47" s="224">
        <f t="shared" si="3"/>
        <v>35.87199470507753</v>
      </c>
      <c r="C47" s="224">
        <f t="shared" si="0"/>
        <v>0.8967998676269384</v>
      </c>
      <c r="D47" s="231">
        <f t="shared" si="1"/>
        <v>2.3632449842670398</v>
      </c>
      <c r="E47" s="224">
        <f t="shared" si="2"/>
        <v>34.40554958843743</v>
      </c>
    </row>
    <row r="48" spans="1:5" ht="11.25">
      <c r="A48" s="111">
        <v>27</v>
      </c>
      <c r="B48" s="224">
        <f t="shared" si="3"/>
        <v>34.40554958843743</v>
      </c>
      <c r="C48" s="224">
        <f t="shared" si="0"/>
        <v>0.8601387397109358</v>
      </c>
      <c r="D48" s="231">
        <f t="shared" si="1"/>
        <v>2.445958558716386</v>
      </c>
      <c r="E48" s="224">
        <f t="shared" si="2"/>
        <v>32.81972976943198</v>
      </c>
    </row>
    <row r="49" spans="1:5" ht="11.25">
      <c r="A49" s="111">
        <v>28</v>
      </c>
      <c r="B49" s="224">
        <f t="shared" si="3"/>
        <v>32.81972976943198</v>
      </c>
      <c r="C49" s="224">
        <f t="shared" si="0"/>
        <v>0.8204932442357995</v>
      </c>
      <c r="D49" s="231">
        <f t="shared" si="1"/>
        <v>2.5315671082714593</v>
      </c>
      <c r="E49" s="224">
        <f t="shared" si="2"/>
        <v>31.10865590539632</v>
      </c>
    </row>
    <row r="50" spans="1:5" ht="11.25">
      <c r="A50" s="111">
        <v>29</v>
      </c>
      <c r="B50" s="224">
        <f t="shared" si="3"/>
        <v>31.10865590539632</v>
      </c>
      <c r="C50" s="224">
        <f t="shared" si="0"/>
        <v>0.777716397634908</v>
      </c>
      <c r="D50" s="231">
        <f t="shared" si="1"/>
        <v>2.6201719570609603</v>
      </c>
      <c r="E50" s="224">
        <f t="shared" si="2"/>
        <v>29.266200345970265</v>
      </c>
    </row>
    <row r="51" spans="1:5" ht="11.25">
      <c r="A51" s="111">
        <v>30</v>
      </c>
      <c r="B51" s="224">
        <f t="shared" si="3"/>
        <v>29.266200345970265</v>
      </c>
      <c r="C51" s="224">
        <f t="shared" si="0"/>
        <v>0.7316550086492567</v>
      </c>
      <c r="D51" s="231">
        <f t="shared" si="1"/>
        <v>2.7118779755580937</v>
      </c>
      <c r="E51" s="224">
        <f t="shared" si="2"/>
        <v>27.28597737906143</v>
      </c>
    </row>
    <row r="52" spans="1:5" ht="11.25">
      <c r="A52" s="111">
        <v>31</v>
      </c>
      <c r="B52" s="224">
        <f t="shared" si="3"/>
        <v>27.28597737906143</v>
      </c>
      <c r="C52" s="224">
        <f t="shared" si="0"/>
        <v>0.6821494344765358</v>
      </c>
      <c r="D52" s="231">
        <f t="shared" si="1"/>
        <v>2.806793704702627</v>
      </c>
      <c r="E52" s="224">
        <f t="shared" si="2"/>
        <v>25.161333108835336</v>
      </c>
    </row>
    <row r="53" spans="1:5" ht="11.25">
      <c r="A53" s="111">
        <v>32</v>
      </c>
      <c r="B53" s="224">
        <f t="shared" si="3"/>
        <v>25.161333108835336</v>
      </c>
      <c r="C53" s="224">
        <f t="shared" si="0"/>
        <v>0.6290333277208835</v>
      </c>
      <c r="D53" s="231">
        <f t="shared" si="1"/>
        <v>2.9050314843672185</v>
      </c>
      <c r="E53" s="224">
        <f t="shared" si="2"/>
        <v>22.885334952189</v>
      </c>
    </row>
    <row r="54" spans="1:5" ht="11.25">
      <c r="A54" s="111">
        <v>33</v>
      </c>
      <c r="B54" s="224">
        <f t="shared" si="3"/>
        <v>22.885334952189</v>
      </c>
      <c r="C54" s="224">
        <f t="shared" si="0"/>
        <v>0.5721333738047251</v>
      </c>
      <c r="D54" s="231">
        <f t="shared" si="1"/>
        <v>3.0067075863200707</v>
      </c>
      <c r="E54" s="224">
        <f t="shared" si="2"/>
        <v>20.450760739673655</v>
      </c>
    </row>
    <row r="55" spans="1:5" ht="11.25">
      <c r="A55" s="111">
        <v>34</v>
      </c>
      <c r="B55" s="224">
        <f t="shared" si="3"/>
        <v>20.450760739673655</v>
      </c>
      <c r="C55" s="224">
        <f t="shared" si="0"/>
        <v>0.5112690184918414</v>
      </c>
      <c r="D55" s="231">
        <f t="shared" si="1"/>
        <v>3.111942351841273</v>
      </c>
      <c r="E55" s="224">
        <f t="shared" si="2"/>
        <v>17.850087406324224</v>
      </c>
    </row>
    <row r="56" spans="1:5" ht="11.25">
      <c r="A56" s="111">
        <v>35</v>
      </c>
      <c r="B56" s="224">
        <f t="shared" si="3"/>
        <v>17.850087406324224</v>
      </c>
      <c r="C56" s="224">
        <f t="shared" si="0"/>
        <v>0.4462521851581056</v>
      </c>
      <c r="D56" s="231">
        <f t="shared" si="1"/>
        <v>3.2208603341557174</v>
      </c>
      <c r="E56" s="224">
        <f t="shared" si="2"/>
        <v>15.075479257326613</v>
      </c>
    </row>
    <row r="57" spans="1:5" ht="11.25">
      <c r="A57" s="111">
        <v>36</v>
      </c>
      <c r="B57" s="224">
        <f t="shared" si="3"/>
        <v>15.075479257326613</v>
      </c>
      <c r="C57" s="224">
        <f t="shared" si="0"/>
        <v>0.37688698143316535</v>
      </c>
      <c r="D57" s="231">
        <f t="shared" si="1"/>
        <v>3.333590445851167</v>
      </c>
      <c r="E57" s="224">
        <f t="shared" si="2"/>
        <v>12.118775792908611</v>
      </c>
    </row>
    <row r="58" spans="1:5" ht="11.25">
      <c r="A58" s="111">
        <v>37</v>
      </c>
      <c r="B58" s="224">
        <f t="shared" si="3"/>
        <v>12.118775792908611</v>
      </c>
      <c r="C58" s="224">
        <f t="shared" si="0"/>
        <v>0.3029693948227153</v>
      </c>
      <c r="D58" s="231">
        <f t="shared" si="1"/>
        <v>3.450266111455958</v>
      </c>
      <c r="E58" s="224">
        <f t="shared" si="2"/>
        <v>8.971479076275369</v>
      </c>
    </row>
    <row r="59" spans="1:5" ht="11.25">
      <c r="A59" s="111">
        <v>38</v>
      </c>
      <c r="B59" s="224">
        <f t="shared" si="3"/>
        <v>8.971479076275369</v>
      </c>
      <c r="C59" s="224">
        <f t="shared" si="0"/>
        <v>0.22428697690688423</v>
      </c>
      <c r="D59" s="231">
        <f t="shared" si="1"/>
        <v>3.571025425356916</v>
      </c>
      <c r="E59" s="224">
        <f t="shared" si="2"/>
        <v>5.624740627825336</v>
      </c>
    </row>
    <row r="60" spans="1:5" ht="11.25">
      <c r="A60" s="111">
        <v>39</v>
      </c>
      <c r="B60" s="224">
        <f t="shared" si="3"/>
        <v>5.624740627825336</v>
      </c>
      <c r="C60" s="224">
        <f t="shared" si="0"/>
        <v>0.1406185156956334</v>
      </c>
      <c r="D60" s="231">
        <f t="shared" si="1"/>
        <v>3.696011315244408</v>
      </c>
      <c r="E60" s="224">
        <f t="shared" si="2"/>
        <v>2.0693478282765616</v>
      </c>
    </row>
    <row r="61" spans="1:5" ht="11.25">
      <c r="A61" s="111">
        <v>40</v>
      </c>
      <c r="B61" s="224">
        <f t="shared" si="3"/>
        <v>2.0693478282765616</v>
      </c>
      <c r="C61" s="224">
        <f t="shared" si="0"/>
        <v>0.051733695706914044</v>
      </c>
      <c r="D61" s="231">
        <f t="shared" si="1"/>
        <v>3.825371711277962</v>
      </c>
      <c r="E61" s="224">
        <f t="shared" si="2"/>
        <v>-1.7042901872944864</v>
      </c>
    </row>
    <row r="62" spans="4:10" ht="11.25">
      <c r="D62" s="231"/>
      <c r="G62" s="111"/>
      <c r="J62" s="225"/>
    </row>
    <row r="63" spans="1:10" ht="11.25">
      <c r="A63" s="228" t="s">
        <v>168</v>
      </c>
      <c r="D63" s="231">
        <f>SUM(D22:D62)</f>
        <v>84.55027774779137</v>
      </c>
      <c r="G63" s="111"/>
      <c r="J63" s="225"/>
    </row>
    <row r="64" ht="11.25">
      <c r="B64" s="231"/>
    </row>
    <row r="65" ht="11.25">
      <c r="B65" s="231"/>
    </row>
    <row r="66" ht="11.25">
      <c r="B66" s="231"/>
    </row>
    <row r="67" ht="11.25">
      <c r="B67" s="231"/>
    </row>
    <row r="68" ht="11.25">
      <c r="B68" s="231"/>
    </row>
    <row r="69" ht="11.25">
      <c r="B69" s="231"/>
    </row>
    <row r="70" ht="11.25">
      <c r="B70" s="231"/>
    </row>
    <row r="71" ht="11.25">
      <c r="B71" s="231"/>
    </row>
    <row r="72" ht="11.25">
      <c r="B72" s="231"/>
    </row>
    <row r="73" ht="11.25">
      <c r="B73" s="231"/>
    </row>
    <row r="74" ht="11.25">
      <c r="B74" s="231"/>
    </row>
    <row r="75" ht="11.25">
      <c r="B75" s="231"/>
    </row>
    <row r="76" ht="11.25">
      <c r="B76" s="231"/>
    </row>
    <row r="77" ht="11.25">
      <c r="B77" s="231"/>
    </row>
    <row r="78" ht="11.25">
      <c r="B78" s="231"/>
    </row>
    <row r="79" ht="11.25">
      <c r="B79" s="231"/>
    </row>
    <row r="80" ht="11.25">
      <c r="B80" s="231"/>
    </row>
    <row r="81" ht="11.25">
      <c r="B81" s="231"/>
    </row>
    <row r="82" ht="11.25">
      <c r="B82" s="231"/>
    </row>
    <row r="83" ht="11.25">
      <c r="B83" s="231"/>
    </row>
    <row r="84" ht="11.25">
      <c r="B84" s="231"/>
    </row>
    <row r="85" ht="11.25">
      <c r="B85" s="231"/>
    </row>
    <row r="86" ht="11.25">
      <c r="B86" s="231"/>
    </row>
    <row r="87" ht="11.25">
      <c r="B87" s="231"/>
    </row>
    <row r="88" ht="11.25">
      <c r="B88" s="231"/>
    </row>
    <row r="89" ht="11.25">
      <c r="B89" s="231"/>
    </row>
    <row r="90" ht="11.25">
      <c r="B90" s="231"/>
    </row>
    <row r="91" ht="11.25">
      <c r="B91" s="231"/>
    </row>
    <row r="92" ht="11.25">
      <c r="B92" s="231"/>
    </row>
    <row r="93" ht="11.25">
      <c r="B93" s="231"/>
    </row>
    <row r="94" ht="11.25">
      <c r="B94" s="231"/>
    </row>
    <row r="95" ht="11.25">
      <c r="B95" s="231"/>
    </row>
    <row r="96" ht="11.25">
      <c r="B96" s="231"/>
    </row>
    <row r="97" ht="11.25">
      <c r="B97" s="231"/>
    </row>
    <row r="98" ht="11.25">
      <c r="B98" s="231"/>
    </row>
    <row r="99" ht="11.25">
      <c r="B99" s="231"/>
    </row>
    <row r="100" ht="11.25">
      <c r="B100" s="231"/>
    </row>
    <row r="101" ht="11.25">
      <c r="B101" s="231"/>
    </row>
    <row r="102" ht="11.25">
      <c r="B102" s="231"/>
    </row>
    <row r="103" ht="11.25">
      <c r="B103" s="231"/>
    </row>
    <row r="104" ht="11.25">
      <c r="B104" s="231"/>
    </row>
    <row r="105" ht="11.25">
      <c r="B105" s="231"/>
    </row>
    <row r="106" ht="11.25">
      <c r="B106" s="231"/>
    </row>
    <row r="107" ht="11.25">
      <c r="B107" s="231"/>
    </row>
    <row r="108" ht="11.25">
      <c r="B108" s="231"/>
    </row>
    <row r="109" ht="11.25">
      <c r="B109" s="231"/>
    </row>
    <row r="110" ht="11.25">
      <c r="B110" s="231"/>
    </row>
    <row r="111" ht="11.25">
      <c r="B111" s="231"/>
    </row>
    <row r="112" ht="11.25">
      <c r="B112" s="231"/>
    </row>
    <row r="113" ht="11.25">
      <c r="B113" s="231"/>
    </row>
    <row r="114" ht="11.25">
      <c r="B114" s="231"/>
    </row>
    <row r="115" ht="11.25">
      <c r="B115" s="231"/>
    </row>
    <row r="116" ht="11.25">
      <c r="B116" s="231"/>
    </row>
    <row r="117" ht="11.25">
      <c r="B117" s="231"/>
    </row>
    <row r="118" ht="11.25">
      <c r="B118" s="231"/>
    </row>
    <row r="119" ht="11.25">
      <c r="B119" s="231"/>
    </row>
    <row r="120" ht="11.25">
      <c r="B120" s="231"/>
    </row>
    <row r="121" ht="11.25">
      <c r="B121" s="231"/>
    </row>
    <row r="122" ht="11.25">
      <c r="B122" s="231"/>
    </row>
    <row r="123" ht="11.25">
      <c r="B123" s="231"/>
    </row>
    <row r="124" ht="11.25">
      <c r="B124" s="231"/>
    </row>
    <row r="125" ht="11.25">
      <c r="B125" s="231"/>
    </row>
    <row r="126" ht="11.25">
      <c r="B126" s="231"/>
    </row>
    <row r="127" ht="11.25">
      <c r="B127" s="231"/>
    </row>
    <row r="128" ht="11.25">
      <c r="B128" s="231"/>
    </row>
    <row r="129" ht="11.25">
      <c r="B129" s="231"/>
    </row>
    <row r="130" ht="11.25">
      <c r="B130" s="231"/>
    </row>
  </sheetData>
  <sheetProtection password="B80E" sheet="1" objects="1" scenarios="1"/>
  <mergeCells count="4">
    <mergeCell ref="A18:E18"/>
    <mergeCell ref="A16:B16"/>
    <mergeCell ref="D13:E13"/>
    <mergeCell ref="D14:E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Kit Campbell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 Campbell</dc:creator>
  <cp:keywords/>
  <dc:description/>
  <cp:lastModifiedBy>Simon Hindson</cp:lastModifiedBy>
  <cp:lastPrinted>2009-05-12T21:11:05Z</cp:lastPrinted>
  <dcterms:created xsi:type="dcterms:W3CDTF">2004-10-03T17:27:48Z</dcterms:created>
  <dcterms:modified xsi:type="dcterms:W3CDTF">2009-06-03T13:11:00Z</dcterms:modified>
  <cp:category/>
  <cp:version/>
  <cp:contentType/>
  <cp:contentStatus/>
</cp:coreProperties>
</file>